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8800" windowHeight="12165" activeTab="0"/>
  </bookViews>
  <sheets>
    <sheet name="rptPlanIzvrsenjePoKontimaRashod" sheetId="1" r:id="rId1"/>
  </sheets>
  <definedNames>
    <definedName name="_xlnm.Print_Titles" localSheetId="0">'rptPlanIzvrsenjePoKontimaRashod'!$1:$2</definedName>
  </definedNames>
  <calcPr fullCalcOnLoad="1"/>
</workbook>
</file>

<file path=xl/sharedStrings.xml><?xml version="1.0" encoding="utf-8"?>
<sst xmlns="http://schemas.openxmlformats.org/spreadsheetml/2006/main" count="405" uniqueCount="179">
  <si>
    <t>POZICIJA</t>
  </si>
  <si>
    <t>RAČUN</t>
  </si>
  <si>
    <t>OPIS</t>
  </si>
  <si>
    <t>RAZLIKA</t>
  </si>
  <si>
    <t>PROJEKCIJA 2024</t>
  </si>
  <si>
    <t>PROJEKCIJA 2025</t>
  </si>
  <si>
    <t>00902</t>
  </si>
  <si>
    <t>OSNOVNOŠKOLSKE USTANOVE</t>
  </si>
  <si>
    <t xml:space="preserve">11445 </t>
  </si>
  <si>
    <t>O.Š. Petra Studenca. Kanfanar</t>
  </si>
  <si>
    <t>2101</t>
  </si>
  <si>
    <t>Redovna djelatnost osnovnih škola - minimalni standard</t>
  </si>
  <si>
    <t>Funkcija 0912</t>
  </si>
  <si>
    <t>A210101</t>
  </si>
  <si>
    <t>Materijalni rashodi OŠ po kriterijima</t>
  </si>
  <si>
    <t>3</t>
  </si>
  <si>
    <t>RASHODI POSLOVANJA</t>
  </si>
  <si>
    <t>32</t>
  </si>
  <si>
    <t>MATERIJALNI RASHODI</t>
  </si>
  <si>
    <t>321</t>
  </si>
  <si>
    <t>NAKNADE TROŠKOVA ZAPOSLENIMA</t>
  </si>
  <si>
    <t>322</t>
  </si>
  <si>
    <t>RASHODI ZA MATERIJAL I ENERG.</t>
  </si>
  <si>
    <t>323</t>
  </si>
  <si>
    <t>RASHODI ZA USLUGE</t>
  </si>
  <si>
    <t>329</t>
  </si>
  <si>
    <t>OST.NESPOM.RASHODI POSLOVANJA</t>
  </si>
  <si>
    <t>34</t>
  </si>
  <si>
    <t>FINANCIJSKI RASHODI</t>
  </si>
  <si>
    <t>343</t>
  </si>
  <si>
    <t>OSTALI FINANCIJSKI RASHODI</t>
  </si>
  <si>
    <t>A210102</t>
  </si>
  <si>
    <t>Materijalni rashodi OŠ po stvarnom trošku</t>
  </si>
  <si>
    <t>37</t>
  </si>
  <si>
    <t>NAKN.GRAĐ.,KUĆANSTVIMA NA TEMELJ.OSIGURANJA I DR.NAKNADE</t>
  </si>
  <si>
    <t>372</t>
  </si>
  <si>
    <t>OSTALE NAKNADE GRAĐANIMA I KUČANSTVIMA IZ PRORAČUNA</t>
  </si>
  <si>
    <t>A210103</t>
  </si>
  <si>
    <t>Materijalni rashodi OŠ po stvarnom trošku-drugi izvori</t>
  </si>
  <si>
    <t>A210104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</si>
  <si>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</si>
  <si>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</si>
  <si>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</si>
  <si>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</si>
  <si>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</si>
  <si>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</si>
  <si>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</si>
  <si>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</si>
  <si>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2102</t>
  </si>
  <si>
    <t>Redovna djelatnost osnovnih škola - iznad standarda</t>
  </si>
  <si>
    <t>A210201</t>
  </si>
  <si>
    <t>Materijalni rashodi OŠ po stvarnom trošku iznad standarda</t>
  </si>
  <si>
    <t>2301</t>
  </si>
  <si>
    <t>Programi obrazovanja iznad standarda</t>
  </si>
  <si>
    <t>Funkcija 0950</t>
  </si>
  <si>
    <t>A230102</t>
  </si>
  <si>
    <t>Županijska natjecanja</t>
  </si>
  <si>
    <t>36</t>
  </si>
  <si>
    <t>POMOĆI DANE U INOZEMSTVO I UNUTAR OPĆE DRŽAVE</t>
  </si>
  <si>
    <t>369</t>
  </si>
  <si>
    <t>PRIJENOSI IZMEĐU PRORAČUNSKIH KORISNIKA ISTOG PRORAČUNA</t>
  </si>
  <si>
    <t>A230106</t>
  </si>
  <si>
    <t>Školska kuhinja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</si>
  <si>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</si>
  <si>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</si>
  <si>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</si>
  <si>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</si>
  <si>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</si>
  <si>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</si>
  <si>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A230107</t>
  </si>
  <si>
    <t>Produženi boravak</t>
  </si>
  <si>
    <t>A230116</t>
  </si>
  <si>
    <t>Školski list, časopisi i knjige</t>
  </si>
  <si>
    <t>424</t>
  </si>
  <si>
    <t>KNJIGE,UMJ.DJELA I OST.IZLOŽB.VRIJEDN.</t>
  </si>
  <si>
    <t>A230118</t>
  </si>
  <si>
    <t>Logoped/Edukator-rehabilitator</t>
  </si>
  <si>
    <t>A230119</t>
  </si>
  <si>
    <t>Nagrade za učenike</t>
  </si>
  <si>
    <t>A230162</t>
  </si>
  <si>
    <t>Naknada za Županijsko stručno vijeće, Županijski aktiv učitelja</t>
  </si>
  <si>
    <t>A230184</t>
  </si>
  <si>
    <t>Zavičajna nastava</t>
  </si>
  <si>
    <t>A230199</t>
  </si>
  <si>
    <t>Školska shema</t>
  </si>
  <si>
    <t>2302</t>
  </si>
  <si>
    <t>Funkcija 0960</t>
  </si>
  <si>
    <t>A230202</t>
  </si>
  <si>
    <t>Građanski odgoj</t>
  </si>
  <si>
    <t>A230203</t>
  </si>
  <si>
    <t>Medni dani</t>
  </si>
  <si>
    <t>A230208</t>
  </si>
  <si>
    <t>Prehrana za učenike u OŠ</t>
  </si>
  <si>
    <t>A230209</t>
  </si>
  <si>
    <t>Menstrualne higijenske potrepštine</t>
  </si>
  <si>
    <t>38</t>
  </si>
  <si>
    <t>OSTALI RASHODI</t>
  </si>
  <si>
    <t>381</t>
  </si>
  <si>
    <t>TEKUĆE DONACIJE</t>
  </si>
  <si>
    <t>2401</t>
  </si>
  <si>
    <t>Investicijsko održavanje osnovnih škola</t>
  </si>
  <si>
    <t>A240101</t>
  </si>
  <si>
    <t>Investicijsko održavanje OŠ -minimalni standard</t>
  </si>
  <si>
    <t>2403</t>
  </si>
  <si>
    <t>Kapitalna ulaganja u osnovne škole</t>
  </si>
  <si>
    <t>K240301</t>
  </si>
  <si>
    <t>Projektna dokumentacija osnovnih škola</t>
  </si>
  <si>
    <t>45</t>
  </si>
  <si>
    <t>RASHODI ZA DODATNA ULAGANJA NA NEFINANC.IMOVINI</t>
  </si>
  <si>
    <t>451</t>
  </si>
  <si>
    <t>DODATNA ULAGANJA NA GRAĐEVINSKIM OBJEKTIMA</t>
  </si>
  <si>
    <t>2405</t>
  </si>
  <si>
    <t>Opremanje u osnovnim školama</t>
  </si>
  <si>
    <t>K240501</t>
  </si>
  <si>
    <t>Školski namještaj i oprema</t>
  </si>
  <si>
    <t>K240502</t>
  </si>
  <si>
    <t>Opremanje knjižnica</t>
  </si>
  <si>
    <t>K240510</t>
  </si>
  <si>
    <t>Opremanje školskih kuhinja u OŠ</t>
  </si>
  <si>
    <t>9211</t>
  </si>
  <si>
    <t>MOZAIK 5</t>
  </si>
  <si>
    <t>T921101</t>
  </si>
  <si>
    <t>Provedba projekta MOZAIK 5</t>
  </si>
  <si>
    <t>SVEUKUPNO</t>
  </si>
  <si>
    <t>11445 O.Š. Petra Studenca. Kanfanar</t>
  </si>
  <si>
    <t>IZVORI FINANCIRANJA</t>
  </si>
  <si>
    <t>11</t>
  </si>
  <si>
    <t>Nenamjenski prihodi i primici</t>
  </si>
  <si>
    <t>Vlastiti prihodi proračunskih korisnika</t>
  </si>
  <si>
    <t>47</t>
  </si>
  <si>
    <t>Prihodi za posebne namjene za proračunske korisnike</t>
  </si>
  <si>
    <t>48</t>
  </si>
  <si>
    <t>Decentralizirana sredstva</t>
  </si>
  <si>
    <t>51</t>
  </si>
  <si>
    <t>Europska unija</t>
  </si>
  <si>
    <t>52</t>
  </si>
  <si>
    <t>Ministarstva i državne ustanove</t>
  </si>
  <si>
    <t>53</t>
  </si>
  <si>
    <t>Ministarstva i državne ustanove za proračunske korisnike</t>
  </si>
  <si>
    <t>55</t>
  </si>
  <si>
    <t>Gradovi i općine za proračunske korisnike</t>
  </si>
  <si>
    <t>58</t>
  </si>
  <si>
    <t>Ostale institucije za proračunske korisnike</t>
  </si>
  <si>
    <t>62</t>
  </si>
  <si>
    <t>Donacije za proračunske korisnike</t>
  </si>
  <si>
    <t>UKUPNO</t>
  </si>
  <si>
    <t xml:space="preserve">PLAN 2023 </t>
  </si>
  <si>
    <t>OPĆI DIO</t>
  </si>
  <si>
    <t>RAČUN PRIHODA I RASHODA</t>
  </si>
  <si>
    <t>Prihodi poslovanja</t>
  </si>
  <si>
    <t>Prihodi od prodaje nefinancijske imovine</t>
  </si>
  <si>
    <t>UKUPNO PRIHODI (6+7)</t>
  </si>
  <si>
    <t>Rashodi poslovanja</t>
  </si>
  <si>
    <t>Rashodi za nabavu nefinancijske imovine</t>
  </si>
  <si>
    <t>UKUPNO RASHODI (3+4)</t>
  </si>
  <si>
    <t>RAZLIKA (VIŠAK/MANJAK)</t>
  </si>
  <si>
    <t>RAČUN FINANCIRANJA</t>
  </si>
  <si>
    <t>Primici od financijske imovine i zaduživanja</t>
  </si>
  <si>
    <t>Izdaci za financijsku imovinu i otplate zajmova</t>
  </si>
  <si>
    <t>RAZLIKA (5-8) - NETO FINANCIRANJE</t>
  </si>
  <si>
    <t>RASPOLOŽIVA SREDSTVA IZ PRETHODNIH GODINA</t>
  </si>
  <si>
    <t>Ukupan donos viška/manjka iz prethodnih godina</t>
  </si>
  <si>
    <t>Višak/manjak iz prethodnih godina koji će se pokriti</t>
  </si>
  <si>
    <t>RAZLIKA (višak/manjak koji se prenosi u iduću godinu)</t>
  </si>
  <si>
    <t>Višak/manjak</t>
  </si>
  <si>
    <t>+ neto financiranje</t>
  </si>
  <si>
    <t>+ višak/manjak iz prethodnih godina koji će se pokriti</t>
  </si>
  <si>
    <t>Predsjednica Školskog odbora:</t>
  </si>
  <si>
    <t xml:space="preserve">KLASA:  </t>
  </si>
  <si>
    <t xml:space="preserve">URBROJ: </t>
  </si>
  <si>
    <t>Kanfanar, 00.7.2023.</t>
  </si>
  <si>
    <t>PLAN 2023</t>
  </si>
  <si>
    <t>1. IZMJENE 2023</t>
  </si>
  <si>
    <t>Sandra Orbanić</t>
  </si>
  <si>
    <t>Plaće i drugi rashodi za zaposlene OŠ</t>
  </si>
  <si>
    <t>I IZMJENE I DOPUNE FINANCIJSKOG PLANA ZA 2023. GODINU
ISTARSKA ŽUPANIJA
RAZDJEL 009 UPRAVNI ODJEL ZA OBRAZOVANJE, SPORT I TEHNIČKU KULTURU
PRORAČUNSKI KORISNIK 11445 O.Š. Petra Studenca. Kanfanar</t>
  </si>
  <si>
    <t>26.07.2023.</t>
  </si>
  <si>
    <t>400-02/23-01/01</t>
  </si>
  <si>
    <t>2171-03-06-23-1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</si>
</sst>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_ ;\-#,##0.00\ "/>
  </numFmts>
  <fonts count="47"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14"/>
      <name val="Arial"/>
      <family val="2"/>
    </font>
    <font>
      <sz val="9"/>
      <color indexed="14"/>
      <name val="Arial"/>
      <family val="2"/>
    </font>
    <font>
      <i/>
      <sz val="8"/>
      <color indexed="14"/>
      <name val="Arial"/>
      <family val="2"/>
    </font>
    <font>
      <b/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34" borderId="11" xfId="0" applyFont="1" applyFill="1" applyBorder="1" applyAlignment="1" applyProtection="1">
      <alignment horizontal="center" vertical="center" wrapText="1" readingOrder="1"/>
      <protection locked="0"/>
    </xf>
    <xf numFmtId="0" fontId="3" fillId="34" borderId="12" xfId="0" applyFont="1" applyFill="1" applyBorder="1" applyAlignment="1" applyProtection="1">
      <alignment horizontal="center" vertical="center" wrapText="1" readingOrder="1"/>
      <protection locked="0"/>
    </xf>
    <xf numFmtId="0" fontId="4" fillId="35" borderId="10" xfId="0" applyFont="1" applyFill="1" applyBorder="1" applyAlignment="1" applyProtection="1">
      <alignment horizontal="left" vertical="top" wrapText="1" readingOrder="1"/>
      <protection locked="0"/>
    </xf>
    <xf numFmtId="185" fontId="4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36" borderId="10" xfId="0" applyFont="1" applyFill="1" applyBorder="1" applyAlignment="1" applyProtection="1">
      <alignment horizontal="left" vertical="top" wrapText="1" readingOrder="1"/>
      <protection locked="0"/>
    </xf>
    <xf numFmtId="185" fontId="5" fillId="36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3" borderId="13" xfId="0" applyFont="1" applyFill="1" applyBorder="1" applyAlignment="1" applyProtection="1">
      <alignment horizontal="left" vertical="top" wrapText="1" readingOrder="1"/>
      <protection locked="0"/>
    </xf>
    <xf numFmtId="185" fontId="6" fillId="33" borderId="13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34" borderId="14" xfId="0" applyFont="1" applyFill="1" applyBorder="1" applyAlignment="1" applyProtection="1">
      <alignment horizontal="left" vertical="center" wrapText="1" readingOrder="1"/>
      <protection locked="0"/>
    </xf>
    <xf numFmtId="0" fontId="7" fillId="34" borderId="14" xfId="0" applyFont="1" applyFill="1" applyBorder="1" applyAlignment="1" applyProtection="1">
      <alignment horizontal="right" vertical="center" wrapText="1" readingOrder="1"/>
      <protection locked="0"/>
    </xf>
    <xf numFmtId="0" fontId="8" fillId="34" borderId="0" xfId="0" applyFont="1" applyFill="1" applyAlignment="1" applyProtection="1">
      <alignment horizontal="left" vertical="top" wrapText="1" readingOrder="1"/>
      <protection locked="0"/>
    </xf>
    <xf numFmtId="0" fontId="8" fillId="34" borderId="0" xfId="0" applyFont="1" applyFill="1" applyAlignment="1" applyProtection="1">
      <alignment horizontal="right" vertical="top" wrapText="1" readingOrder="1"/>
      <protection locked="0"/>
    </xf>
    <xf numFmtId="185" fontId="6" fillId="34" borderId="0" xfId="0" applyNumberFormat="1" applyFont="1" applyFill="1" applyAlignment="1" applyProtection="1">
      <alignment horizontal="right" vertical="top" wrapText="1" readingOrder="1"/>
      <protection locked="0"/>
    </xf>
    <xf numFmtId="0" fontId="9" fillId="34" borderId="0" xfId="0" applyFont="1" applyFill="1" applyAlignment="1" applyProtection="1">
      <alignment horizontal="left" vertical="top" wrapText="1" readingOrder="1"/>
      <protection locked="0"/>
    </xf>
    <xf numFmtId="185" fontId="9" fillId="34" borderId="0" xfId="0" applyNumberFormat="1" applyFont="1" applyFill="1" applyAlignment="1" applyProtection="1">
      <alignment horizontal="right" vertical="top" wrapText="1" readingOrder="1"/>
      <protection locked="0"/>
    </xf>
    <xf numFmtId="0" fontId="2" fillId="34" borderId="0" xfId="0" applyFont="1" applyFill="1" applyAlignment="1" applyProtection="1">
      <alignment horizontal="left" vertical="top" wrapText="1" readingOrder="1"/>
      <protection locked="0"/>
    </xf>
    <xf numFmtId="185" fontId="2" fillId="34" borderId="0" xfId="0" applyNumberFormat="1" applyFont="1" applyFill="1" applyAlignment="1" applyProtection="1">
      <alignment horizontal="right" vertical="top" wrapText="1" readingOrder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185" fontId="10" fillId="0" borderId="0" xfId="0" applyNumberFormat="1" applyFont="1" applyAlignment="1" applyProtection="1">
      <alignment horizontal="right" vertical="top" wrapText="1" readingOrder="1"/>
      <protection locked="0"/>
    </xf>
    <xf numFmtId="0" fontId="10" fillId="0" borderId="15" xfId="0" applyFont="1" applyBorder="1" applyAlignment="1" applyProtection="1">
      <alignment vertical="center" wrapText="1" readingOrder="1"/>
      <protection locked="0"/>
    </xf>
    <xf numFmtId="185" fontId="10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3" fillId="34" borderId="11" xfId="0" applyFont="1" applyFill="1" applyBorder="1" applyAlignment="1" applyProtection="1">
      <alignment vertical="center" wrapText="1" readingOrder="1"/>
      <protection locked="0"/>
    </xf>
    <xf numFmtId="0" fontId="3" fillId="34" borderId="12" xfId="0" applyFont="1" applyFill="1" applyBorder="1" applyAlignment="1" applyProtection="1">
      <alignment vertical="center" wrapText="1" readingOrder="1"/>
      <protection locked="0"/>
    </xf>
    <xf numFmtId="185" fontId="4" fillId="35" borderId="10" xfId="0" applyNumberFormat="1" applyFont="1" applyFill="1" applyBorder="1" applyAlignment="1" applyProtection="1">
      <alignment vertical="top" wrapText="1" readingOrder="1"/>
      <protection locked="0"/>
    </xf>
    <xf numFmtId="185" fontId="5" fillId="36" borderId="10" xfId="0" applyNumberFormat="1" applyFont="1" applyFill="1" applyBorder="1" applyAlignment="1" applyProtection="1">
      <alignment vertical="top" wrapText="1" readingOrder="1"/>
      <protection locked="0"/>
    </xf>
    <xf numFmtId="185" fontId="6" fillId="33" borderId="13" xfId="0" applyNumberFormat="1" applyFont="1" applyFill="1" applyBorder="1" applyAlignment="1" applyProtection="1">
      <alignment vertical="top" wrapText="1" readingOrder="1"/>
      <protection locked="0"/>
    </xf>
    <xf numFmtId="0" fontId="7" fillId="34" borderId="14" xfId="0" applyFont="1" applyFill="1" applyBorder="1" applyAlignment="1" applyProtection="1">
      <alignment vertical="center" wrapText="1" readingOrder="1"/>
      <protection locked="0"/>
    </xf>
    <xf numFmtId="0" fontId="8" fillId="34" borderId="0" xfId="0" applyFont="1" applyFill="1" applyAlignment="1" applyProtection="1">
      <alignment vertical="top" wrapText="1" readingOrder="1"/>
      <protection locked="0"/>
    </xf>
    <xf numFmtId="185" fontId="6" fillId="34" borderId="0" xfId="0" applyNumberFormat="1" applyFont="1" applyFill="1" applyAlignment="1" applyProtection="1">
      <alignment vertical="top" wrapText="1" readingOrder="1"/>
      <protection locked="0"/>
    </xf>
    <xf numFmtId="185" fontId="9" fillId="34" borderId="0" xfId="0" applyNumberFormat="1" applyFont="1" applyFill="1" applyAlignment="1" applyProtection="1">
      <alignment vertical="top" wrapText="1" readingOrder="1"/>
      <protection locked="0"/>
    </xf>
    <xf numFmtId="185" fontId="2" fillId="34" borderId="0" xfId="0" applyNumberFormat="1" applyFont="1" applyFill="1" applyAlignment="1" applyProtection="1">
      <alignment vertical="top" wrapText="1" readingOrder="1"/>
      <protection locked="0"/>
    </xf>
    <xf numFmtId="185" fontId="10" fillId="0" borderId="0" xfId="0" applyNumberFormat="1" applyFont="1" applyAlignment="1" applyProtection="1">
      <alignment vertical="top" wrapText="1" readingOrder="1"/>
      <protection locked="0"/>
    </xf>
    <xf numFmtId="185" fontId="10" fillId="0" borderId="15" xfId="0" applyNumberFormat="1" applyFont="1" applyBorder="1" applyAlignment="1" applyProtection="1">
      <alignment vertical="center" wrapText="1" readingOrder="1"/>
      <protection locked="0"/>
    </xf>
    <xf numFmtId="0" fontId="11" fillId="0" borderId="16" xfId="0" applyFont="1" applyBorder="1" applyAlignment="1">
      <alignment vertical="center"/>
    </xf>
    <xf numFmtId="0" fontId="12" fillId="0" borderId="0" xfId="0" applyFont="1" applyBorder="1" applyAlignment="1">
      <alignment/>
    </xf>
    <xf numFmtId="4" fontId="11" fillId="0" borderId="0" xfId="0" applyNumberFormat="1" applyFont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top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17" xfId="0" applyFont="1" applyBorder="1" applyAlignment="1">
      <alignment/>
    </xf>
    <xf numFmtId="4" fontId="12" fillId="0" borderId="17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4" fontId="12" fillId="0" borderId="17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Fill="1" applyAlignment="1">
      <alignment horizontal="right" vertical="top"/>
    </xf>
    <xf numFmtId="0" fontId="2" fillId="33" borderId="18" xfId="0" applyFont="1" applyFill="1" applyBorder="1" applyAlignment="1" applyProtection="1">
      <alignment horizontal="center" vertical="center" wrapText="1" readingOrder="1"/>
      <protection locked="0"/>
    </xf>
    <xf numFmtId="0" fontId="10" fillId="34" borderId="19" xfId="0" applyFont="1" applyFill="1" applyBorder="1" applyAlignment="1" applyProtection="1">
      <alignment horizontal="center" vertical="center" wrapText="1" readingOrder="1"/>
      <protection locked="0"/>
    </xf>
    <xf numFmtId="0" fontId="11" fillId="0" borderId="16" xfId="0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0" fontId="9" fillId="37" borderId="20" xfId="0" applyFont="1" applyFill="1" applyBorder="1" applyAlignment="1" applyProtection="1">
      <alignment horizontal="left" vertical="center" wrapText="1" readingOrder="1"/>
      <protection locked="0"/>
    </xf>
    <xf numFmtId="185" fontId="9" fillId="37" borderId="20" xfId="0" applyNumberFormat="1" applyFont="1" applyFill="1" applyBorder="1" applyAlignment="1" applyProtection="1">
      <alignment horizontal="right" vertical="center" wrapText="1" readingOrder="1"/>
      <protection locked="0"/>
    </xf>
    <xf numFmtId="185" fontId="9" fillId="37" borderId="20" xfId="0" applyNumberFormat="1" applyFont="1" applyFill="1" applyBorder="1" applyAlignment="1" applyProtection="1">
      <alignment vertical="center" wrapText="1" readingOrder="1"/>
      <protection locked="0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0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0" fillId="0" borderId="15" xfId="0" applyFont="1" applyBorder="1" applyAlignment="1" applyProtection="1">
      <alignment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10" fillId="34" borderId="19" xfId="0" applyFont="1" applyFill="1" applyBorder="1" applyAlignment="1" applyProtection="1">
      <alignment vertical="center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9" fillId="37" borderId="20" xfId="0" applyFont="1" applyFill="1" applyBorder="1" applyAlignment="1" applyProtection="1">
      <alignment horizontal="left" vertical="center" wrapText="1" readingOrder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8" fillId="34" borderId="0" xfId="0" applyFont="1" applyFill="1" applyAlignment="1" applyProtection="1">
      <alignment horizontal="left" vertical="top" wrapText="1" readingOrder="1"/>
      <protection locked="0"/>
    </xf>
    <xf numFmtId="0" fontId="6" fillId="33" borderId="13" xfId="0" applyFont="1" applyFill="1" applyBorder="1" applyAlignment="1" applyProtection="1">
      <alignment horizontal="left" vertical="top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7" fillId="34" borderId="14" xfId="0" applyFont="1" applyFill="1" applyBorder="1" applyAlignment="1" applyProtection="1">
      <alignment horizontal="left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5" fillId="36" borderId="10" xfId="0" applyFont="1" applyFill="1" applyBorder="1" applyAlignment="1" applyProtection="1">
      <alignment horizontal="left" vertical="top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4" fillId="35" borderId="10" xfId="0" applyFont="1" applyFill="1" applyBorder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FFFFFF"/>
      <rgbColor rgb="00FF6347"/>
      <rgbColor rgb="000000FF"/>
      <rgbColor rgb="008080FF"/>
      <rgbColor rgb="006A5ACD"/>
      <rgbColor rgb="00FFFF00"/>
      <rgbColor rgb="007871AC"/>
      <rgbColor rgb="00D3D3D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6"/>
  <sheetViews>
    <sheetView showGridLines="0" tabSelected="1" zoomScalePageLayoutView="0" workbookViewId="0" topLeftCell="A1">
      <pane ySplit="2" topLeftCell="A219" activePane="bottomLeft" state="frozen"/>
      <selection pane="topLeft" activeCell="A1" sqref="A1"/>
      <selection pane="bottomLeft" activeCell="B235" sqref="B235"/>
    </sheetView>
  </sheetViews>
  <sheetFormatPr defaultColWidth="9.140625" defaultRowHeight="12.75"/>
  <cols>
    <col min="1" max="1" width="10.00390625" style="0" customWidth="1"/>
    <col min="2" max="2" width="7.8515625" style="0" customWidth="1"/>
    <col min="3" max="3" width="22.7109375" style="0" customWidth="1"/>
    <col min="4" max="4" width="8.57421875" style="0" customWidth="1"/>
    <col min="5" max="5" width="9.00390625" style="0" customWidth="1"/>
    <col min="6" max="6" width="8.7109375" style="0" customWidth="1"/>
    <col min="7" max="8" width="9.8515625" style="0" customWidth="1"/>
    <col min="9" max="9" width="0" style="0" hidden="1" customWidth="1"/>
  </cols>
  <sheetData>
    <row r="1" spans="1:8" ht="54" customHeight="1">
      <c r="A1" s="78" t="s">
        <v>175</v>
      </c>
      <c r="B1" s="78"/>
      <c r="C1" s="78"/>
      <c r="D1" s="78"/>
      <c r="E1" s="78"/>
      <c r="F1" s="78"/>
      <c r="G1" s="78"/>
      <c r="H1" s="78"/>
    </row>
    <row r="2" ht="8.25" customHeight="1"/>
    <row r="3" ht="12" customHeight="1" thickBot="1"/>
    <row r="4" spans="1:8" ht="24" thickBot="1" thickTop="1">
      <c r="A4" s="1" t="s">
        <v>0</v>
      </c>
      <c r="B4" s="1" t="s">
        <v>1</v>
      </c>
      <c r="C4" s="1" t="s">
        <v>2</v>
      </c>
      <c r="D4" s="1" t="s">
        <v>146</v>
      </c>
      <c r="E4" s="1" t="s">
        <v>3</v>
      </c>
      <c r="F4" s="1" t="s">
        <v>172</v>
      </c>
      <c r="G4" s="50" t="s">
        <v>4</v>
      </c>
      <c r="H4" s="50" t="s">
        <v>5</v>
      </c>
    </row>
    <row r="5" spans="1:8" ht="13.5" thickTop="1">
      <c r="A5" s="2"/>
      <c r="B5" s="2"/>
      <c r="C5" s="2"/>
      <c r="D5" s="2"/>
      <c r="E5" s="23"/>
      <c r="F5" s="2"/>
      <c r="G5" s="2"/>
      <c r="H5" s="2"/>
    </row>
    <row r="6" spans="1:8" ht="12.75">
      <c r="A6" s="3"/>
      <c r="B6" s="3"/>
      <c r="C6" s="3"/>
      <c r="D6" s="3"/>
      <c r="E6" s="24"/>
      <c r="F6" s="3"/>
      <c r="G6" s="3"/>
      <c r="H6" s="3"/>
    </row>
    <row r="7" spans="1:8" ht="12.75">
      <c r="A7" s="4" t="s">
        <v>6</v>
      </c>
      <c r="B7" s="77" t="s">
        <v>7</v>
      </c>
      <c r="C7" s="76"/>
      <c r="D7" s="5">
        <v>688967</v>
      </c>
      <c r="E7" s="25">
        <v>47542.12</v>
      </c>
      <c r="F7" s="5">
        <v>736509.12</v>
      </c>
      <c r="G7" s="5">
        <f>5138355.73/7.5345</f>
        <v>681977.003118986</v>
      </c>
      <c r="H7" s="5">
        <f>5138355.73/7.5345</f>
        <v>681977.003118986</v>
      </c>
    </row>
    <row r="8" spans="1:8" ht="12.75">
      <c r="A8" s="6" t="s">
        <v>8</v>
      </c>
      <c r="B8" s="75" t="s">
        <v>9</v>
      </c>
      <c r="C8" s="76"/>
      <c r="D8" s="7">
        <v>688967</v>
      </c>
      <c r="E8" s="26">
        <v>47542.12</v>
      </c>
      <c r="F8" s="7">
        <v>736509.12</v>
      </c>
      <c r="G8" s="7">
        <f>5138355.73/7.5345</f>
        <v>681977.003118986</v>
      </c>
      <c r="H8" s="7">
        <f>5138355.73/7.5345</f>
        <v>681977.003118986</v>
      </c>
    </row>
    <row r="9" spans="1:8" ht="20.25" customHeight="1">
      <c r="A9" s="8" t="s">
        <v>10</v>
      </c>
      <c r="B9" s="71" t="s">
        <v>11</v>
      </c>
      <c r="C9" s="72"/>
      <c r="D9" s="9">
        <v>594371</v>
      </c>
      <c r="E9" s="27">
        <v>17978.94</v>
      </c>
      <c r="F9" s="9">
        <v>612349.94</v>
      </c>
      <c r="G9" s="9">
        <f>4478288.27/7.5345</f>
        <v>594370.996084677</v>
      </c>
      <c r="H9" s="9">
        <f>4478288.27/7.5345</f>
        <v>594370.996084677</v>
      </c>
    </row>
    <row r="10" spans="1:8" ht="12.75">
      <c r="A10" s="10"/>
      <c r="B10" s="73"/>
      <c r="C10" s="74"/>
      <c r="D10" s="11"/>
      <c r="E10" s="28"/>
      <c r="F10" s="11"/>
      <c r="G10" s="11"/>
      <c r="H10" s="11"/>
    </row>
    <row r="11" spans="1:8" ht="12.75">
      <c r="A11" s="12"/>
      <c r="B11" s="70" t="s">
        <v>12</v>
      </c>
      <c r="C11" s="63"/>
      <c r="D11" s="13"/>
      <c r="E11" s="29"/>
      <c r="F11" s="13"/>
      <c r="G11" s="13"/>
      <c r="H11" s="13"/>
    </row>
    <row r="12" spans="1:8" ht="12.75">
      <c r="A12" s="12" t="s">
        <v>13</v>
      </c>
      <c r="B12" s="70" t="s">
        <v>14</v>
      </c>
      <c r="C12" s="63"/>
      <c r="D12" s="14">
        <v>15704</v>
      </c>
      <c r="E12" s="30">
        <v>-186.2</v>
      </c>
      <c r="F12" s="14">
        <v>15517.8</v>
      </c>
      <c r="G12" s="14">
        <f>118321.79/7.5345</f>
        <v>15704.000265445615</v>
      </c>
      <c r="H12" s="14">
        <f>118321.79/7.5345</f>
        <v>15704.000265445615</v>
      </c>
    </row>
    <row r="13" spans="1:8" ht="12.75">
      <c r="A13" s="15"/>
      <c r="B13" s="15" t="s">
        <v>15</v>
      </c>
      <c r="C13" s="15" t="s">
        <v>16</v>
      </c>
      <c r="D13" s="16">
        <v>15704</v>
      </c>
      <c r="E13" s="31">
        <v>-186.2</v>
      </c>
      <c r="F13" s="16">
        <v>15517.8</v>
      </c>
      <c r="G13" s="16">
        <f>118321.79/7.5345</f>
        <v>15704.000265445615</v>
      </c>
      <c r="H13" s="16">
        <f>118321.79/7.5345</f>
        <v>15704.000265445615</v>
      </c>
    </row>
    <row r="14" spans="1:8" ht="12.75">
      <c r="A14" s="15"/>
      <c r="B14" s="15" t="s">
        <v>17</v>
      </c>
      <c r="C14" s="15" t="s">
        <v>18</v>
      </c>
      <c r="D14" s="16">
        <v>15289</v>
      </c>
      <c r="E14" s="31">
        <v>-186.2</v>
      </c>
      <c r="F14" s="16">
        <v>15102.8</v>
      </c>
      <c r="G14" s="16">
        <f>115194.97/7.5345</f>
        <v>15288.999933638595</v>
      </c>
      <c r="H14" s="16">
        <f>115194.97/7.5345</f>
        <v>15288.999933638595</v>
      </c>
    </row>
    <row r="15" spans="1:8" ht="22.5">
      <c r="A15" s="17"/>
      <c r="B15" s="17" t="s">
        <v>19</v>
      </c>
      <c r="C15" s="17" t="s">
        <v>20</v>
      </c>
      <c r="D15" s="18">
        <v>2130</v>
      </c>
      <c r="E15" s="32">
        <v>170</v>
      </c>
      <c r="F15" s="18">
        <v>2300</v>
      </c>
      <c r="G15" s="18">
        <v>0</v>
      </c>
      <c r="H15" s="18">
        <v>0</v>
      </c>
    </row>
    <row r="16" spans="1:8" ht="22.5">
      <c r="A16" s="17"/>
      <c r="B16" s="17" t="s">
        <v>21</v>
      </c>
      <c r="C16" s="17" t="s">
        <v>22</v>
      </c>
      <c r="D16" s="18">
        <v>4030</v>
      </c>
      <c r="E16" s="32">
        <v>-518.11</v>
      </c>
      <c r="F16" s="18">
        <v>3511.89</v>
      </c>
      <c r="G16" s="18">
        <v>0</v>
      </c>
      <c r="H16" s="18">
        <v>0</v>
      </c>
    </row>
    <row r="17" spans="1:8" ht="12.75">
      <c r="A17" s="17"/>
      <c r="B17" s="17" t="s">
        <v>23</v>
      </c>
      <c r="C17" s="17" t="s">
        <v>24</v>
      </c>
      <c r="D17" s="18">
        <v>8654</v>
      </c>
      <c r="E17" s="32">
        <v>-419.89</v>
      </c>
      <c r="F17" s="18">
        <v>8234.11</v>
      </c>
      <c r="G17" s="18">
        <v>0</v>
      </c>
      <c r="H17" s="18">
        <v>0</v>
      </c>
    </row>
    <row r="18" spans="1:8" ht="22.5">
      <c r="A18" s="17"/>
      <c r="B18" s="17" t="s">
        <v>25</v>
      </c>
      <c r="C18" s="17" t="s">
        <v>26</v>
      </c>
      <c r="D18" s="18">
        <v>475</v>
      </c>
      <c r="E18" s="32">
        <v>581.8</v>
      </c>
      <c r="F18" s="18">
        <v>1056.8</v>
      </c>
      <c r="G18" s="18">
        <v>0</v>
      </c>
      <c r="H18" s="18">
        <v>0</v>
      </c>
    </row>
    <row r="19" spans="1:8" ht="12.75">
      <c r="A19" s="15"/>
      <c r="B19" s="15" t="s">
        <v>27</v>
      </c>
      <c r="C19" s="15" t="s">
        <v>28</v>
      </c>
      <c r="D19" s="16">
        <v>415</v>
      </c>
      <c r="E19" s="31">
        <v>0</v>
      </c>
      <c r="F19" s="16">
        <v>415</v>
      </c>
      <c r="G19" s="16">
        <f>3126.82/7.5345</f>
        <v>415.00033180702104</v>
      </c>
      <c r="H19" s="16">
        <f>3126.82/7.5345</f>
        <v>415.00033180702104</v>
      </c>
    </row>
    <row r="20" spans="1:8" ht="12.75">
      <c r="A20" s="17"/>
      <c r="B20" s="17" t="s">
        <v>29</v>
      </c>
      <c r="C20" s="17" t="s">
        <v>30</v>
      </c>
      <c r="D20" s="18">
        <v>415</v>
      </c>
      <c r="E20" s="32">
        <v>0</v>
      </c>
      <c r="F20" s="18">
        <v>415</v>
      </c>
      <c r="G20" s="18">
        <v>0</v>
      </c>
      <c r="H20" s="18">
        <v>0</v>
      </c>
    </row>
    <row r="21" spans="1:8" ht="12.75">
      <c r="A21" s="12"/>
      <c r="B21" s="70" t="s">
        <v>12</v>
      </c>
      <c r="C21" s="63"/>
      <c r="D21" s="13"/>
      <c r="E21" s="29"/>
      <c r="F21" s="13"/>
      <c r="G21" s="13"/>
      <c r="H21" s="13"/>
    </row>
    <row r="22" spans="1:8" ht="12.75">
      <c r="A22" s="12" t="s">
        <v>31</v>
      </c>
      <c r="B22" s="70" t="s">
        <v>32</v>
      </c>
      <c r="C22" s="63"/>
      <c r="D22" s="14">
        <v>64467</v>
      </c>
      <c r="E22" s="30">
        <v>266.04</v>
      </c>
      <c r="F22" s="14">
        <v>64733.04</v>
      </c>
      <c r="G22" s="14">
        <f>485726.61/7.5345</f>
        <v>64466.99980091578</v>
      </c>
      <c r="H22" s="14">
        <f>485726.61/7.5345</f>
        <v>64466.99980091578</v>
      </c>
    </row>
    <row r="23" spans="1:8" ht="12.75">
      <c r="A23" s="15"/>
      <c r="B23" s="15" t="s">
        <v>15</v>
      </c>
      <c r="C23" s="15" t="s">
        <v>16</v>
      </c>
      <c r="D23" s="16">
        <v>64467</v>
      </c>
      <c r="E23" s="31">
        <v>266.04</v>
      </c>
      <c r="F23" s="16">
        <v>64733.04</v>
      </c>
      <c r="G23" s="16">
        <f>485726.61/7.5345</f>
        <v>64466.99980091578</v>
      </c>
      <c r="H23" s="16">
        <f>485726.61/7.5345</f>
        <v>64466.99980091578</v>
      </c>
    </row>
    <row r="24" spans="1:8" ht="12.75">
      <c r="A24" s="15"/>
      <c r="B24" s="15" t="s">
        <v>17</v>
      </c>
      <c r="C24" s="15" t="s">
        <v>18</v>
      </c>
      <c r="D24" s="16">
        <v>1650</v>
      </c>
      <c r="E24" s="31">
        <v>261.24</v>
      </c>
      <c r="F24" s="16">
        <v>1911.24</v>
      </c>
      <c r="G24" s="16">
        <f>12431.93/7.5345</f>
        <v>1650.000663614042</v>
      </c>
      <c r="H24" s="16">
        <f>12431.93/7.5345</f>
        <v>1650.000663614042</v>
      </c>
    </row>
    <row r="25" spans="1:8" ht="12.75">
      <c r="A25" s="17"/>
      <c r="B25" s="17" t="s">
        <v>23</v>
      </c>
      <c r="C25" s="17" t="s">
        <v>24</v>
      </c>
      <c r="D25" s="18">
        <v>1650</v>
      </c>
      <c r="E25" s="32">
        <v>261.24</v>
      </c>
      <c r="F25" s="18">
        <v>1911.24</v>
      </c>
      <c r="G25" s="18">
        <v>0</v>
      </c>
      <c r="H25" s="18">
        <v>0</v>
      </c>
    </row>
    <row r="26" spans="1:8" ht="33.75">
      <c r="A26" s="15"/>
      <c r="B26" s="15" t="s">
        <v>33</v>
      </c>
      <c r="C26" s="15" t="s">
        <v>34</v>
      </c>
      <c r="D26" s="16">
        <v>62817</v>
      </c>
      <c r="E26" s="31">
        <v>4.8</v>
      </c>
      <c r="F26" s="16">
        <v>62821.8</v>
      </c>
      <c r="G26" s="16">
        <f>473294.68/7.5345</f>
        <v>62816.99913730174</v>
      </c>
      <c r="H26" s="16">
        <f>473294.68/7.5345</f>
        <v>62816.99913730174</v>
      </c>
    </row>
    <row r="27" spans="1:8" ht="33.75">
      <c r="A27" s="17"/>
      <c r="B27" s="17" t="s">
        <v>35</v>
      </c>
      <c r="C27" s="17" t="s">
        <v>36</v>
      </c>
      <c r="D27" s="18">
        <v>62817</v>
      </c>
      <c r="E27" s="32">
        <v>4.8</v>
      </c>
      <c r="F27" s="18">
        <v>62821.8</v>
      </c>
      <c r="G27" s="18">
        <v>0</v>
      </c>
      <c r="H27" s="18">
        <v>0</v>
      </c>
    </row>
    <row r="28" spans="1:8" ht="12.75">
      <c r="A28" s="12"/>
      <c r="B28" s="70" t="s">
        <v>12</v>
      </c>
      <c r="C28" s="63"/>
      <c r="D28" s="13"/>
      <c r="E28" s="29"/>
      <c r="F28" s="13"/>
      <c r="G28" s="13"/>
      <c r="H28" s="13"/>
    </row>
    <row r="29" spans="1:8" ht="20.25" customHeight="1">
      <c r="A29" s="12" t="s">
        <v>37</v>
      </c>
      <c r="B29" s="70" t="s">
        <v>38</v>
      </c>
      <c r="C29" s="63"/>
      <c r="D29" s="14">
        <v>400</v>
      </c>
      <c r="E29" s="30">
        <v>0</v>
      </c>
      <c r="F29" s="14">
        <v>400</v>
      </c>
      <c r="G29" s="14">
        <f aca="true" t="shared" si="0" ref="G29:H31">3013.8/7.5345</f>
        <v>400</v>
      </c>
      <c r="H29" s="14">
        <f t="shared" si="0"/>
        <v>400</v>
      </c>
    </row>
    <row r="30" spans="1:8" ht="12.75">
      <c r="A30" s="15"/>
      <c r="B30" s="15" t="s">
        <v>15</v>
      </c>
      <c r="C30" s="15" t="s">
        <v>16</v>
      </c>
      <c r="D30" s="16">
        <v>400</v>
      </c>
      <c r="E30" s="31">
        <v>0</v>
      </c>
      <c r="F30" s="16">
        <v>400</v>
      </c>
      <c r="G30" s="16">
        <f t="shared" si="0"/>
        <v>400</v>
      </c>
      <c r="H30" s="16">
        <f t="shared" si="0"/>
        <v>400</v>
      </c>
    </row>
    <row r="31" spans="1:8" ht="12.75">
      <c r="A31" s="15"/>
      <c r="B31" s="15" t="s">
        <v>17</v>
      </c>
      <c r="C31" s="15" t="s">
        <v>18</v>
      </c>
      <c r="D31" s="16">
        <v>400</v>
      </c>
      <c r="E31" s="31">
        <v>0</v>
      </c>
      <c r="F31" s="16">
        <v>400</v>
      </c>
      <c r="G31" s="16">
        <f t="shared" si="0"/>
        <v>400</v>
      </c>
      <c r="H31" s="16">
        <f t="shared" si="0"/>
        <v>400</v>
      </c>
    </row>
    <row r="32" spans="1:8" ht="22.5">
      <c r="A32" s="17"/>
      <c r="B32" s="17" t="s">
        <v>21</v>
      </c>
      <c r="C32" s="17" t="s">
        <v>22</v>
      </c>
      <c r="D32" s="18">
        <v>400</v>
      </c>
      <c r="E32" s="32">
        <v>0</v>
      </c>
      <c r="F32" s="18">
        <v>400</v>
      </c>
      <c r="G32" s="18">
        <v>0</v>
      </c>
      <c r="H32" s="18">
        <v>0</v>
      </c>
    </row>
    <row r="33" spans="1:8" ht="12.75">
      <c r="A33" s="12"/>
      <c r="B33" s="70" t="s">
        <v>12</v>
      </c>
      <c r="C33" s="63"/>
      <c r="D33" s="13"/>
      <c r="E33" s="29"/>
      <c r="F33" s="13"/>
      <c r="G33" s="13"/>
      <c r="H33" s="13"/>
    </row>
    <row r="34" spans="1:8" ht="12.75">
      <c r="A34" s="12" t="s">
        <v>39</v>
      </c>
      <c r="B34" s="70" t="s">
        <v>174</v>
      </c>
      <c r="C34" s="63"/>
      <c r="D34" s="14">
        <v>513800</v>
      </c>
      <c r="E34" s="30">
        <v>17899.1</v>
      </c>
      <c r="F34" s="14">
        <v>531699.1</v>
      </c>
      <c r="G34" s="14">
        <f>3871226.07/7.5345</f>
        <v>513799.9960183157</v>
      </c>
      <c r="H34" s="14">
        <f>3871226.07/7.5345</f>
        <v>513799.9960183157</v>
      </c>
    </row>
    <row r="35" spans="1:8" ht="12.75">
      <c r="A35" s="15"/>
      <c r="B35" s="15" t="s">
        <v>15</v>
      </c>
      <c r="C35" s="15" t="s">
        <v>16</v>
      </c>
      <c r="D35" s="16">
        <v>513800</v>
      </c>
      <c r="E35" s="31">
        <v>17899.1</v>
      </c>
      <c r="F35" s="16">
        <v>531699.1</v>
      </c>
      <c r="G35" s="16">
        <f>3871226.07/7.5345</f>
        <v>513799.9960183157</v>
      </c>
      <c r="H35" s="16">
        <f>3871226.07/7.5345</f>
        <v>513799.9960183157</v>
      </c>
    </row>
    <row r="36" spans="1:8" ht="12.75">
      <c r="A36" s="15"/>
      <c r="B36" s="15" t="s">
        <v>40</v>
      </c>
      <c r="C36" s="15" t="s">
        <v>41</v>
      </c>
      <c r="D36" s="16">
        <v>484200</v>
      </c>
      <c r="E36" s="31">
        <v>9800</v>
      </c>
      <c r="F36" s="16">
        <v>494000</v>
      </c>
      <c r="G36" s="16">
        <f>3648204.87/7.5345</f>
        <v>484199.9960183157</v>
      </c>
      <c r="H36" s="16">
        <f>3648204.87/7.5345</f>
        <v>484199.9960183157</v>
      </c>
    </row>
    <row r="37" spans="1:8" ht="12.75">
      <c r="A37" s="17"/>
      <c r="B37" s="17" t="s">
        <v>42</v>
      </c>
      <c r="C37" s="17" t="s">
        <v>43</v>
      </c>
      <c r="D37" s="18">
        <v>405200</v>
      </c>
      <c r="E37" s="32">
        <v>9800</v>
      </c>
      <c r="F37" s="18">
        <v>415000</v>
      </c>
      <c r="G37" s="18">
        <v>0</v>
      </c>
      <c r="H37" s="18">
        <v>0</v>
      </c>
    </row>
    <row r="38" spans="1:8" ht="22.5">
      <c r="A38" s="17"/>
      <c r="B38" s="17" t="s">
        <v>44</v>
      </c>
      <c r="C38" s="17" t="s">
        <v>45</v>
      </c>
      <c r="D38" s="18">
        <v>13000</v>
      </c>
      <c r="E38" s="32">
        <v>0</v>
      </c>
      <c r="F38" s="18">
        <v>13000</v>
      </c>
      <c r="G38" s="18">
        <v>0</v>
      </c>
      <c r="H38" s="18">
        <v>0</v>
      </c>
    </row>
    <row r="39" spans="1:8" ht="12.75">
      <c r="A39" s="17"/>
      <c r="B39" s="17" t="s">
        <v>46</v>
      </c>
      <c r="C39" s="17" t="s">
        <v>47</v>
      </c>
      <c r="D39" s="18">
        <v>66000</v>
      </c>
      <c r="E39" s="32">
        <v>0</v>
      </c>
      <c r="F39" s="18">
        <v>66000</v>
      </c>
      <c r="G39" s="18">
        <v>0</v>
      </c>
      <c r="H39" s="18">
        <v>0</v>
      </c>
    </row>
    <row r="40" spans="1:8" ht="12.75">
      <c r="A40" s="15"/>
      <c r="B40" s="15" t="s">
        <v>17</v>
      </c>
      <c r="C40" s="15" t="s">
        <v>18</v>
      </c>
      <c r="D40" s="16">
        <v>29600</v>
      </c>
      <c r="E40" s="31">
        <v>8000</v>
      </c>
      <c r="F40" s="16">
        <v>37600</v>
      </c>
      <c r="G40" s="16">
        <f>223021.2/7.5345</f>
        <v>29600</v>
      </c>
      <c r="H40" s="16">
        <f>223021.2/7.5345</f>
        <v>29600</v>
      </c>
    </row>
    <row r="41" spans="1:8" ht="22.5">
      <c r="A41" s="17"/>
      <c r="B41" s="17" t="s">
        <v>19</v>
      </c>
      <c r="C41" s="17" t="s">
        <v>20</v>
      </c>
      <c r="D41" s="18">
        <v>27000</v>
      </c>
      <c r="E41" s="32">
        <v>8000</v>
      </c>
      <c r="F41" s="18">
        <v>35000</v>
      </c>
      <c r="G41" s="18">
        <v>0</v>
      </c>
      <c r="H41" s="18">
        <v>0</v>
      </c>
    </row>
    <row r="42" spans="1:8" ht="22.5">
      <c r="A42" s="17"/>
      <c r="B42" s="17" t="s">
        <v>25</v>
      </c>
      <c r="C42" s="17" t="s">
        <v>26</v>
      </c>
      <c r="D42" s="18">
        <v>2600</v>
      </c>
      <c r="E42" s="32">
        <v>0</v>
      </c>
      <c r="F42" s="18">
        <v>2600</v>
      </c>
      <c r="G42" s="18">
        <v>0</v>
      </c>
      <c r="H42" s="18">
        <v>0</v>
      </c>
    </row>
    <row r="43" spans="1:8" ht="12.75">
      <c r="A43" s="15"/>
      <c r="B43" s="15" t="s">
        <v>27</v>
      </c>
      <c r="C43" s="15" t="s">
        <v>28</v>
      </c>
      <c r="D43" s="16">
        <v>0</v>
      </c>
      <c r="E43" s="31">
        <v>99.1</v>
      </c>
      <c r="F43" s="16">
        <v>99.1</v>
      </c>
      <c r="G43" s="16">
        <v>0</v>
      </c>
      <c r="H43" s="16">
        <v>0</v>
      </c>
    </row>
    <row r="44" spans="1:8" ht="12.75">
      <c r="A44" s="17"/>
      <c r="B44" s="17" t="s">
        <v>29</v>
      </c>
      <c r="C44" s="17" t="s">
        <v>30</v>
      </c>
      <c r="D44" s="18">
        <v>0</v>
      </c>
      <c r="E44" s="32">
        <v>99.1</v>
      </c>
      <c r="F44" s="18">
        <v>99.1</v>
      </c>
      <c r="G44" s="18">
        <v>0</v>
      </c>
      <c r="H44" s="18">
        <v>0</v>
      </c>
    </row>
    <row r="45" spans="1:8" ht="20.25" customHeight="1">
      <c r="A45" s="8" t="s">
        <v>48</v>
      </c>
      <c r="B45" s="71" t="s">
        <v>49</v>
      </c>
      <c r="C45" s="72"/>
      <c r="D45" s="9">
        <v>14135</v>
      </c>
      <c r="E45" s="27">
        <v>6212.59</v>
      </c>
      <c r="F45" s="9">
        <v>20347.59</v>
      </c>
      <c r="G45" s="9">
        <f>106500.16/7.5345</f>
        <v>14135.000331807021</v>
      </c>
      <c r="H45" s="9">
        <f>106500.16/7.5345</f>
        <v>14135.000331807021</v>
      </c>
    </row>
    <row r="46" spans="1:8" ht="12.75">
      <c r="A46" s="10"/>
      <c r="B46" s="73"/>
      <c r="C46" s="74"/>
      <c r="D46" s="11"/>
      <c r="E46" s="28"/>
      <c r="F46" s="11"/>
      <c r="G46" s="11"/>
      <c r="H46" s="11"/>
    </row>
    <row r="47" spans="1:8" ht="12.75">
      <c r="A47" s="12"/>
      <c r="B47" s="70" t="s">
        <v>12</v>
      </c>
      <c r="C47" s="63"/>
      <c r="D47" s="13"/>
      <c r="E47" s="29"/>
      <c r="F47" s="13"/>
      <c r="G47" s="13"/>
      <c r="H47" s="13"/>
    </row>
    <row r="48" spans="1:8" ht="20.25" customHeight="1">
      <c r="A48" s="12" t="s">
        <v>50</v>
      </c>
      <c r="B48" s="70" t="s">
        <v>51</v>
      </c>
      <c r="C48" s="63"/>
      <c r="D48" s="14">
        <v>14135</v>
      </c>
      <c r="E48" s="30">
        <v>6212.59</v>
      </c>
      <c r="F48" s="14">
        <v>20347.59</v>
      </c>
      <c r="G48" s="14">
        <f aca="true" t="shared" si="1" ref="G48:H50">106500.16/7.5345</f>
        <v>14135.000331807021</v>
      </c>
      <c r="H48" s="14">
        <f t="shared" si="1"/>
        <v>14135.000331807021</v>
      </c>
    </row>
    <row r="49" spans="1:8" ht="12.75">
      <c r="A49" s="15"/>
      <c r="B49" s="15" t="s">
        <v>15</v>
      </c>
      <c r="C49" s="15" t="s">
        <v>16</v>
      </c>
      <c r="D49" s="16">
        <v>14135</v>
      </c>
      <c r="E49" s="31">
        <v>6212.59</v>
      </c>
      <c r="F49" s="16">
        <v>20347.59</v>
      </c>
      <c r="G49" s="16">
        <f t="shared" si="1"/>
        <v>14135.000331807021</v>
      </c>
      <c r="H49" s="16">
        <f t="shared" si="1"/>
        <v>14135.000331807021</v>
      </c>
    </row>
    <row r="50" spans="1:8" ht="12.75">
      <c r="A50" s="15"/>
      <c r="B50" s="15" t="s">
        <v>17</v>
      </c>
      <c r="C50" s="15" t="s">
        <v>18</v>
      </c>
      <c r="D50" s="16">
        <v>14135</v>
      </c>
      <c r="E50" s="31">
        <v>6212.59</v>
      </c>
      <c r="F50" s="16">
        <v>20347.59</v>
      </c>
      <c r="G50" s="16">
        <f t="shared" si="1"/>
        <v>14135.000331807021</v>
      </c>
      <c r="H50" s="16">
        <f t="shared" si="1"/>
        <v>14135.000331807021</v>
      </c>
    </row>
    <row r="51" spans="1:8" ht="22.5">
      <c r="A51" s="17"/>
      <c r="B51" s="17" t="s">
        <v>21</v>
      </c>
      <c r="C51" s="17" t="s">
        <v>22</v>
      </c>
      <c r="D51" s="18">
        <v>13500</v>
      </c>
      <c r="E51" s="32">
        <v>1700</v>
      </c>
      <c r="F51" s="18">
        <v>15200</v>
      </c>
      <c r="G51" s="18">
        <v>0</v>
      </c>
      <c r="H51" s="18">
        <v>0</v>
      </c>
    </row>
    <row r="52" spans="1:8" ht="12.75">
      <c r="A52" s="17"/>
      <c r="B52" s="17" t="s">
        <v>23</v>
      </c>
      <c r="C52" s="17" t="s">
        <v>24</v>
      </c>
      <c r="D52" s="18">
        <v>0</v>
      </c>
      <c r="E52" s="32">
        <v>4244.41</v>
      </c>
      <c r="F52" s="18">
        <v>4244.41</v>
      </c>
      <c r="G52" s="18">
        <v>0</v>
      </c>
      <c r="H52" s="18">
        <v>0</v>
      </c>
    </row>
    <row r="53" spans="1:8" ht="22.5">
      <c r="A53" s="17"/>
      <c r="B53" s="17" t="s">
        <v>25</v>
      </c>
      <c r="C53" s="17" t="s">
        <v>26</v>
      </c>
      <c r="D53" s="18">
        <v>635</v>
      </c>
      <c r="E53" s="32">
        <v>268.18</v>
      </c>
      <c r="F53" s="18">
        <v>903.18</v>
      </c>
      <c r="G53" s="18">
        <v>0</v>
      </c>
      <c r="H53" s="18">
        <v>0</v>
      </c>
    </row>
    <row r="54" spans="1:8" ht="12.75">
      <c r="A54" s="8" t="s">
        <v>52</v>
      </c>
      <c r="B54" s="71" t="s">
        <v>53</v>
      </c>
      <c r="C54" s="72"/>
      <c r="D54" s="9">
        <v>72221</v>
      </c>
      <c r="E54" s="27">
        <v>-21342.96</v>
      </c>
      <c r="F54" s="9">
        <v>50878.04</v>
      </c>
      <c r="G54" s="9">
        <f>544149.14/7.5345</f>
        <v>72221.00205720353</v>
      </c>
      <c r="H54" s="9">
        <f>544149.14/7.5345</f>
        <v>72221.00205720353</v>
      </c>
    </row>
    <row r="55" spans="1:8" ht="12.75">
      <c r="A55" s="10"/>
      <c r="B55" s="73"/>
      <c r="C55" s="74"/>
      <c r="D55" s="11"/>
      <c r="E55" s="28"/>
      <c r="F55" s="11"/>
      <c r="G55" s="11"/>
      <c r="H55" s="11"/>
    </row>
    <row r="56" spans="1:8" ht="12.75">
      <c r="A56" s="12"/>
      <c r="B56" s="70" t="s">
        <v>54</v>
      </c>
      <c r="C56" s="63"/>
      <c r="D56" s="13"/>
      <c r="E56" s="29"/>
      <c r="F56" s="13"/>
      <c r="G56" s="13"/>
      <c r="H56" s="13"/>
    </row>
    <row r="57" spans="1:8" ht="12.75">
      <c r="A57" s="12" t="s">
        <v>55</v>
      </c>
      <c r="B57" s="70" t="s">
        <v>56</v>
      </c>
      <c r="C57" s="63"/>
      <c r="D57" s="14">
        <v>0</v>
      </c>
      <c r="E57" s="30">
        <v>485.55</v>
      </c>
      <c r="F57" s="14">
        <v>485.55</v>
      </c>
      <c r="G57" s="14">
        <v>0</v>
      </c>
      <c r="H57" s="14">
        <v>0</v>
      </c>
    </row>
    <row r="58" spans="1:8" ht="12.75">
      <c r="A58" s="15"/>
      <c r="B58" s="15" t="s">
        <v>15</v>
      </c>
      <c r="C58" s="15" t="s">
        <v>16</v>
      </c>
      <c r="D58" s="16">
        <v>0</v>
      </c>
      <c r="E58" s="31">
        <v>485.55</v>
      </c>
      <c r="F58" s="16">
        <v>485.55</v>
      </c>
      <c r="G58" s="16">
        <v>0</v>
      </c>
      <c r="H58" s="16">
        <v>0</v>
      </c>
    </row>
    <row r="59" spans="1:8" ht="12.75">
      <c r="A59" s="15"/>
      <c r="B59" s="15" t="s">
        <v>40</v>
      </c>
      <c r="C59" s="15" t="s">
        <v>41</v>
      </c>
      <c r="D59" s="16">
        <v>0</v>
      </c>
      <c r="E59" s="31">
        <v>26.55</v>
      </c>
      <c r="F59" s="16">
        <v>26.55</v>
      </c>
      <c r="G59" s="16">
        <v>0</v>
      </c>
      <c r="H59" s="16">
        <v>0</v>
      </c>
    </row>
    <row r="60" spans="1:8" ht="22.5">
      <c r="A60" s="17"/>
      <c r="B60" s="17" t="s">
        <v>44</v>
      </c>
      <c r="C60" s="17" t="s">
        <v>45</v>
      </c>
      <c r="D60" s="18">
        <v>0</v>
      </c>
      <c r="E60" s="32">
        <v>26.55</v>
      </c>
      <c r="F60" s="18">
        <v>26.55</v>
      </c>
      <c r="G60" s="18">
        <v>0</v>
      </c>
      <c r="H60" s="18">
        <v>0</v>
      </c>
    </row>
    <row r="61" spans="1:8" ht="12.75">
      <c r="A61" s="15"/>
      <c r="B61" s="15" t="s">
        <v>17</v>
      </c>
      <c r="C61" s="15" t="s">
        <v>18</v>
      </c>
      <c r="D61" s="16">
        <v>0</v>
      </c>
      <c r="E61" s="31">
        <v>384.78</v>
      </c>
      <c r="F61" s="16">
        <v>384.78</v>
      </c>
      <c r="G61" s="16">
        <v>0</v>
      </c>
      <c r="H61" s="16">
        <v>0</v>
      </c>
    </row>
    <row r="62" spans="1:8" ht="22.5">
      <c r="A62" s="17"/>
      <c r="B62" s="17" t="s">
        <v>19</v>
      </c>
      <c r="C62" s="17" t="s">
        <v>20</v>
      </c>
      <c r="D62" s="18">
        <v>0</v>
      </c>
      <c r="E62" s="32">
        <v>22.96</v>
      </c>
      <c r="F62" s="18">
        <v>22.96</v>
      </c>
      <c r="G62" s="18">
        <v>0</v>
      </c>
      <c r="H62" s="18">
        <v>0</v>
      </c>
    </row>
    <row r="63" spans="1:8" ht="22.5">
      <c r="A63" s="17"/>
      <c r="B63" s="17" t="s">
        <v>21</v>
      </c>
      <c r="C63" s="17" t="s">
        <v>22</v>
      </c>
      <c r="D63" s="18">
        <v>0</v>
      </c>
      <c r="E63" s="32">
        <v>30.64</v>
      </c>
      <c r="F63" s="18">
        <v>30.64</v>
      </c>
      <c r="G63" s="18">
        <v>0</v>
      </c>
      <c r="H63" s="18">
        <v>0</v>
      </c>
    </row>
    <row r="64" spans="1:8" ht="12.75">
      <c r="A64" s="17"/>
      <c r="B64" s="17" t="s">
        <v>23</v>
      </c>
      <c r="C64" s="17" t="s">
        <v>24</v>
      </c>
      <c r="D64" s="18">
        <v>0</v>
      </c>
      <c r="E64" s="32">
        <v>331.18</v>
      </c>
      <c r="F64" s="18">
        <v>331.18</v>
      </c>
      <c r="G64" s="18">
        <v>0</v>
      </c>
      <c r="H64" s="18">
        <v>0</v>
      </c>
    </row>
    <row r="65" spans="1:8" ht="33.75">
      <c r="A65" s="15"/>
      <c r="B65" s="15" t="s">
        <v>57</v>
      </c>
      <c r="C65" s="15" t="s">
        <v>58</v>
      </c>
      <c r="D65" s="16">
        <v>0</v>
      </c>
      <c r="E65" s="31">
        <v>74.22</v>
      </c>
      <c r="F65" s="16">
        <v>74.22</v>
      </c>
      <c r="G65" s="16">
        <v>0</v>
      </c>
      <c r="H65" s="16">
        <v>0</v>
      </c>
    </row>
    <row r="66" spans="1:8" ht="33.75">
      <c r="A66" s="17"/>
      <c r="B66" s="17" t="s">
        <v>59</v>
      </c>
      <c r="C66" s="17" t="s">
        <v>60</v>
      </c>
      <c r="D66" s="18">
        <v>0</v>
      </c>
      <c r="E66" s="32">
        <v>74.22</v>
      </c>
      <c r="F66" s="18">
        <v>74.22</v>
      </c>
      <c r="G66" s="18">
        <v>0</v>
      </c>
      <c r="H66" s="18">
        <v>0</v>
      </c>
    </row>
    <row r="67" spans="1:8" ht="12.75">
      <c r="A67" s="12"/>
      <c r="B67" s="70" t="s">
        <v>12</v>
      </c>
      <c r="C67" s="63"/>
      <c r="D67" s="13"/>
      <c r="E67" s="29"/>
      <c r="F67" s="13"/>
      <c r="G67" s="13"/>
      <c r="H67" s="13"/>
    </row>
    <row r="68" spans="1:8" ht="12.75">
      <c r="A68" s="12" t="s">
        <v>61</v>
      </c>
      <c r="B68" s="70" t="s">
        <v>62</v>
      </c>
      <c r="C68" s="63"/>
      <c r="D68" s="14">
        <v>31660</v>
      </c>
      <c r="E68" s="30">
        <v>-21800.73</v>
      </c>
      <c r="F68" s="14">
        <v>9859.27</v>
      </c>
      <c r="G68" s="14">
        <f>238542.26/7.5345</f>
        <v>31659.998672771915</v>
      </c>
      <c r="H68" s="14">
        <f>238542.26/7.5345</f>
        <v>31659.998672771915</v>
      </c>
    </row>
    <row r="69" spans="1:8" ht="12.75">
      <c r="A69" s="15"/>
      <c r="B69" s="15" t="s">
        <v>15</v>
      </c>
      <c r="C69" s="15" t="s">
        <v>16</v>
      </c>
      <c r="D69" s="16">
        <v>30460</v>
      </c>
      <c r="E69" s="31">
        <v>-21800.73</v>
      </c>
      <c r="F69" s="16">
        <v>8659.27</v>
      </c>
      <c r="G69" s="16">
        <f>229500.86/7.5345</f>
        <v>30459.99867277191</v>
      </c>
      <c r="H69" s="16">
        <f>229500.86/7.5345</f>
        <v>30459.99867277191</v>
      </c>
    </row>
    <row r="70" spans="1:8" ht="12.75">
      <c r="A70" s="15"/>
      <c r="B70" s="15" t="s">
        <v>17</v>
      </c>
      <c r="C70" s="15" t="s">
        <v>18</v>
      </c>
      <c r="D70" s="16">
        <v>30330</v>
      </c>
      <c r="E70" s="31">
        <v>-21770.73</v>
      </c>
      <c r="F70" s="16">
        <v>8559.27</v>
      </c>
      <c r="G70" s="16">
        <f>228521.37/7.5345</f>
        <v>30329.998009157873</v>
      </c>
      <c r="H70" s="16">
        <f>228521.37/7.5345</f>
        <v>30329.998009157873</v>
      </c>
    </row>
    <row r="71" spans="1:8" ht="22.5">
      <c r="A71" s="17"/>
      <c r="B71" s="17" t="s">
        <v>19</v>
      </c>
      <c r="C71" s="17" t="s">
        <v>20</v>
      </c>
      <c r="D71" s="18">
        <v>330</v>
      </c>
      <c r="E71" s="32">
        <v>-60</v>
      </c>
      <c r="F71" s="18">
        <v>270</v>
      </c>
      <c r="G71" s="18">
        <v>0</v>
      </c>
      <c r="H71" s="18">
        <v>0</v>
      </c>
    </row>
    <row r="72" spans="1:8" ht="22.5">
      <c r="A72" s="17"/>
      <c r="B72" s="17" t="s">
        <v>21</v>
      </c>
      <c r="C72" s="17" t="s">
        <v>22</v>
      </c>
      <c r="D72" s="18">
        <v>27500</v>
      </c>
      <c r="E72" s="32">
        <v>-20210.73</v>
      </c>
      <c r="F72" s="18">
        <v>7289.27</v>
      </c>
      <c r="G72" s="18">
        <v>0</v>
      </c>
      <c r="H72" s="18">
        <v>0</v>
      </c>
    </row>
    <row r="73" spans="1:8" ht="12.75">
      <c r="A73" s="17"/>
      <c r="B73" s="17" t="s">
        <v>23</v>
      </c>
      <c r="C73" s="17" t="s">
        <v>24</v>
      </c>
      <c r="D73" s="18">
        <v>2240</v>
      </c>
      <c r="E73" s="32">
        <v>-1440</v>
      </c>
      <c r="F73" s="18">
        <v>800</v>
      </c>
      <c r="G73" s="18">
        <v>0</v>
      </c>
      <c r="H73" s="18">
        <v>0</v>
      </c>
    </row>
    <row r="74" spans="1:8" ht="22.5">
      <c r="A74" s="17"/>
      <c r="B74" s="17" t="s">
        <v>25</v>
      </c>
      <c r="C74" s="17" t="s">
        <v>26</v>
      </c>
      <c r="D74" s="18">
        <v>260</v>
      </c>
      <c r="E74" s="32">
        <v>-60</v>
      </c>
      <c r="F74" s="18">
        <v>200</v>
      </c>
      <c r="G74" s="18">
        <v>0</v>
      </c>
      <c r="H74" s="18">
        <v>0</v>
      </c>
    </row>
    <row r="75" spans="1:8" ht="12.75">
      <c r="A75" s="15"/>
      <c r="B75" s="15" t="s">
        <v>27</v>
      </c>
      <c r="C75" s="15" t="s">
        <v>28</v>
      </c>
      <c r="D75" s="16">
        <v>130</v>
      </c>
      <c r="E75" s="31">
        <v>-30</v>
      </c>
      <c r="F75" s="16">
        <v>100</v>
      </c>
      <c r="G75" s="16">
        <f>979.49/7.5345</f>
        <v>130.00066361404205</v>
      </c>
      <c r="H75" s="16">
        <f>979.49/7.5345</f>
        <v>130.00066361404205</v>
      </c>
    </row>
    <row r="76" spans="1:8" ht="12.75">
      <c r="A76" s="17"/>
      <c r="B76" s="17" t="s">
        <v>29</v>
      </c>
      <c r="C76" s="17" t="s">
        <v>30</v>
      </c>
      <c r="D76" s="18">
        <v>130</v>
      </c>
      <c r="E76" s="32">
        <v>-30</v>
      </c>
      <c r="F76" s="18">
        <v>100</v>
      </c>
      <c r="G76" s="18">
        <v>0</v>
      </c>
      <c r="H76" s="18">
        <v>1</v>
      </c>
    </row>
    <row r="77" spans="1:8" ht="22.5">
      <c r="A77" s="15"/>
      <c r="B77" s="15" t="s">
        <v>63</v>
      </c>
      <c r="C77" s="15" t="s">
        <v>64</v>
      </c>
      <c r="D77" s="16">
        <v>1200</v>
      </c>
      <c r="E77" s="31">
        <v>0</v>
      </c>
      <c r="F77" s="16">
        <v>1200</v>
      </c>
      <c r="G77" s="16">
        <f>9041.4/7.5345</f>
        <v>1199.9999999999998</v>
      </c>
      <c r="H77" s="16">
        <f>9041.4/7.5345</f>
        <v>1199.9999999999998</v>
      </c>
    </row>
    <row r="78" spans="1:8" ht="33.75">
      <c r="A78" s="15"/>
      <c r="B78" s="15" t="s">
        <v>65</v>
      </c>
      <c r="C78" s="15" t="s">
        <v>66</v>
      </c>
      <c r="D78" s="16">
        <v>1200</v>
      </c>
      <c r="E78" s="31">
        <v>0</v>
      </c>
      <c r="F78" s="16">
        <v>1200</v>
      </c>
      <c r="G78" s="16">
        <f>9041.4/7.5345</f>
        <v>1199.9999999999998</v>
      </c>
      <c r="H78" s="16">
        <f>9041.4/7.5345</f>
        <v>1199.9999999999998</v>
      </c>
    </row>
    <row r="79" spans="1:8" ht="12.75">
      <c r="A79" s="17"/>
      <c r="B79" s="17" t="s">
        <v>67</v>
      </c>
      <c r="C79" s="17" t="s">
        <v>68</v>
      </c>
      <c r="D79" s="18">
        <v>1200</v>
      </c>
      <c r="E79" s="32">
        <v>0</v>
      </c>
      <c r="F79" s="18">
        <v>1200</v>
      </c>
      <c r="G79" s="18">
        <v>0</v>
      </c>
      <c r="H79" s="18">
        <v>0</v>
      </c>
    </row>
    <row r="80" spans="1:8" ht="12.75">
      <c r="A80" s="12"/>
      <c r="B80" s="70" t="s">
        <v>12</v>
      </c>
      <c r="C80" s="63"/>
      <c r="D80" s="13"/>
      <c r="E80" s="29"/>
      <c r="F80" s="13"/>
      <c r="G80" s="13"/>
      <c r="H80" s="13"/>
    </row>
    <row r="81" spans="1:8" ht="12.75">
      <c r="A81" s="12" t="s">
        <v>69</v>
      </c>
      <c r="B81" s="70" t="s">
        <v>70</v>
      </c>
      <c r="C81" s="63"/>
      <c r="D81" s="14">
        <v>27931</v>
      </c>
      <c r="E81" s="30">
        <v>0</v>
      </c>
      <c r="F81" s="14">
        <v>27931</v>
      </c>
      <c r="G81" s="14">
        <f>210446.13/7.5345</f>
        <v>27931.001393589486</v>
      </c>
      <c r="H81" s="14">
        <f>210446.13/7.5345</f>
        <v>27931.001393589486</v>
      </c>
    </row>
    <row r="82" spans="1:8" ht="12.75">
      <c r="A82" s="15"/>
      <c r="B82" s="15" t="s">
        <v>15</v>
      </c>
      <c r="C82" s="15" t="s">
        <v>16</v>
      </c>
      <c r="D82" s="16">
        <v>27931</v>
      </c>
      <c r="E82" s="31">
        <v>0</v>
      </c>
      <c r="F82" s="16">
        <v>27931</v>
      </c>
      <c r="G82" s="16">
        <f>210446.13/7.5345</f>
        <v>27931.001393589486</v>
      </c>
      <c r="H82" s="16">
        <f>210446.13/7.5345</f>
        <v>27931.001393589486</v>
      </c>
    </row>
    <row r="83" spans="1:8" ht="12.75">
      <c r="A83" s="15"/>
      <c r="B83" s="15" t="s">
        <v>40</v>
      </c>
      <c r="C83" s="15" t="s">
        <v>41</v>
      </c>
      <c r="D83" s="16">
        <v>25599</v>
      </c>
      <c r="E83" s="31">
        <v>0</v>
      </c>
      <c r="F83" s="16">
        <v>25599</v>
      </c>
      <c r="G83" s="16">
        <f>192875.67/7.5345</f>
        <v>25599.000597252638</v>
      </c>
      <c r="H83" s="16">
        <f>192875.67/7.5345</f>
        <v>25599.000597252638</v>
      </c>
    </row>
    <row r="84" spans="1:8" ht="12.75">
      <c r="A84" s="17"/>
      <c r="B84" s="17" t="s">
        <v>42</v>
      </c>
      <c r="C84" s="17" t="s">
        <v>43</v>
      </c>
      <c r="D84" s="18">
        <v>21000</v>
      </c>
      <c r="E84" s="32">
        <v>0</v>
      </c>
      <c r="F84" s="18">
        <v>21000</v>
      </c>
      <c r="G84" s="18">
        <v>0</v>
      </c>
      <c r="H84" s="18">
        <v>0</v>
      </c>
    </row>
    <row r="85" spans="1:8" ht="22.5">
      <c r="A85" s="17"/>
      <c r="B85" s="17" t="s">
        <v>44</v>
      </c>
      <c r="C85" s="17" t="s">
        <v>45</v>
      </c>
      <c r="D85" s="18">
        <v>1200</v>
      </c>
      <c r="E85" s="32">
        <v>0</v>
      </c>
      <c r="F85" s="18">
        <v>1200</v>
      </c>
      <c r="G85" s="18">
        <v>0</v>
      </c>
      <c r="H85" s="18">
        <v>0</v>
      </c>
    </row>
    <row r="86" spans="1:8" ht="12.75">
      <c r="A86" s="17"/>
      <c r="B86" s="17" t="s">
        <v>46</v>
      </c>
      <c r="C86" s="17" t="s">
        <v>47</v>
      </c>
      <c r="D86" s="18">
        <v>3399</v>
      </c>
      <c r="E86" s="32">
        <v>0</v>
      </c>
      <c r="F86" s="18">
        <v>3399</v>
      </c>
      <c r="G86" s="18">
        <v>0</v>
      </c>
      <c r="H86" s="18">
        <v>0</v>
      </c>
    </row>
    <row r="87" spans="1:8" ht="12.75">
      <c r="A87" s="15"/>
      <c r="B87" s="15" t="s">
        <v>17</v>
      </c>
      <c r="C87" s="15" t="s">
        <v>18</v>
      </c>
      <c r="D87" s="16">
        <v>2332</v>
      </c>
      <c r="E87" s="31">
        <v>0</v>
      </c>
      <c r="F87" s="16">
        <v>2332</v>
      </c>
      <c r="G87" s="16">
        <f>17570.46/7.5345</f>
        <v>2332.0007963368503</v>
      </c>
      <c r="H87" s="16">
        <f>17570.46/7.5345</f>
        <v>2332.0007963368503</v>
      </c>
    </row>
    <row r="88" spans="1:8" ht="22.5">
      <c r="A88" s="17"/>
      <c r="B88" s="17" t="s">
        <v>19</v>
      </c>
      <c r="C88" s="17" t="s">
        <v>20</v>
      </c>
      <c r="D88" s="18">
        <v>1430</v>
      </c>
      <c r="E88" s="32">
        <v>0</v>
      </c>
      <c r="F88" s="18">
        <v>1430</v>
      </c>
      <c r="G88" s="18">
        <v>0</v>
      </c>
      <c r="H88" s="18">
        <v>0</v>
      </c>
    </row>
    <row r="89" spans="1:8" ht="22.5">
      <c r="A89" s="17"/>
      <c r="B89" s="17" t="s">
        <v>21</v>
      </c>
      <c r="C89" s="17" t="s">
        <v>22</v>
      </c>
      <c r="D89" s="18">
        <v>902</v>
      </c>
      <c r="E89" s="32">
        <v>0</v>
      </c>
      <c r="F89" s="18">
        <v>902</v>
      </c>
      <c r="G89" s="18">
        <v>0</v>
      </c>
      <c r="H89" s="18">
        <v>0</v>
      </c>
    </row>
    <row r="90" spans="1:8" ht="12.75">
      <c r="A90" s="12"/>
      <c r="B90" s="70" t="s">
        <v>12</v>
      </c>
      <c r="C90" s="63"/>
      <c r="D90" s="13"/>
      <c r="E90" s="29"/>
      <c r="F90" s="13"/>
      <c r="G90" s="13"/>
      <c r="H90" s="13"/>
    </row>
    <row r="91" spans="1:8" ht="12.75">
      <c r="A91" s="12" t="s">
        <v>71</v>
      </c>
      <c r="B91" s="70" t="s">
        <v>72</v>
      </c>
      <c r="C91" s="63"/>
      <c r="D91" s="14">
        <v>7900</v>
      </c>
      <c r="E91" s="30">
        <v>0</v>
      </c>
      <c r="F91" s="14">
        <v>7900</v>
      </c>
      <c r="G91" s="14">
        <f>59522.55/7.5345</f>
        <v>7900</v>
      </c>
      <c r="H91" s="14">
        <f>59522.55/7.5345</f>
        <v>7900</v>
      </c>
    </row>
    <row r="92" spans="1:8" ht="12.75">
      <c r="A92" s="15"/>
      <c r="B92" s="15" t="s">
        <v>15</v>
      </c>
      <c r="C92" s="15" t="s">
        <v>16</v>
      </c>
      <c r="D92" s="16">
        <v>2600</v>
      </c>
      <c r="E92" s="31">
        <v>0</v>
      </c>
      <c r="F92" s="16">
        <v>2600</v>
      </c>
      <c r="G92" s="16">
        <f>19589.7/7.5345</f>
        <v>2600</v>
      </c>
      <c r="H92" s="16">
        <f>19589.7/7.5345</f>
        <v>2600</v>
      </c>
    </row>
    <row r="93" spans="1:8" ht="33.75">
      <c r="A93" s="15"/>
      <c r="B93" s="15" t="s">
        <v>33</v>
      </c>
      <c r="C93" s="15" t="s">
        <v>34</v>
      </c>
      <c r="D93" s="16">
        <v>2600</v>
      </c>
      <c r="E93" s="31">
        <v>0</v>
      </c>
      <c r="F93" s="16">
        <v>2600</v>
      </c>
      <c r="G93" s="16">
        <f>19589.7/7.5345</f>
        <v>2600</v>
      </c>
      <c r="H93" s="16">
        <f>19589.7/7.5345</f>
        <v>2600</v>
      </c>
    </row>
    <row r="94" spans="1:8" ht="33.75">
      <c r="A94" s="17"/>
      <c r="B94" s="17" t="s">
        <v>35</v>
      </c>
      <c r="C94" s="17" t="s">
        <v>36</v>
      </c>
      <c r="D94" s="18">
        <v>2600</v>
      </c>
      <c r="E94" s="32">
        <v>0</v>
      </c>
      <c r="F94" s="18">
        <v>2600</v>
      </c>
      <c r="G94" s="18">
        <v>0</v>
      </c>
      <c r="H94" s="18">
        <v>0</v>
      </c>
    </row>
    <row r="95" spans="1:8" ht="22.5">
      <c r="A95" s="15"/>
      <c r="B95" s="15" t="s">
        <v>63</v>
      </c>
      <c r="C95" s="15" t="s">
        <v>64</v>
      </c>
      <c r="D95" s="16">
        <v>5300</v>
      </c>
      <c r="E95" s="31">
        <v>0</v>
      </c>
      <c r="F95" s="16">
        <v>5300</v>
      </c>
      <c r="G95" s="16">
        <f>39932.85/7.5345</f>
        <v>5299.999999999999</v>
      </c>
      <c r="H95" s="16">
        <f>39932.85/7.5345</f>
        <v>5299.999999999999</v>
      </c>
    </row>
    <row r="96" spans="1:8" ht="33.75">
      <c r="A96" s="15"/>
      <c r="B96" s="15" t="s">
        <v>65</v>
      </c>
      <c r="C96" s="15" t="s">
        <v>66</v>
      </c>
      <c r="D96" s="16">
        <v>5300</v>
      </c>
      <c r="E96" s="31">
        <v>0</v>
      </c>
      <c r="F96" s="16">
        <v>5300</v>
      </c>
      <c r="G96" s="16">
        <f>39932.85/7.5345</f>
        <v>5299.999999999999</v>
      </c>
      <c r="H96" s="16">
        <f>39932.85/7.5345</f>
        <v>5299.999999999999</v>
      </c>
    </row>
    <row r="97" spans="1:8" ht="22.5">
      <c r="A97" s="17"/>
      <c r="B97" s="17" t="s">
        <v>73</v>
      </c>
      <c r="C97" s="17" t="s">
        <v>74</v>
      </c>
      <c r="D97" s="18">
        <v>5300</v>
      </c>
      <c r="E97" s="32">
        <v>0</v>
      </c>
      <c r="F97" s="18">
        <v>5300</v>
      </c>
      <c r="G97" s="18">
        <v>0</v>
      </c>
      <c r="H97" s="18">
        <v>0</v>
      </c>
    </row>
    <row r="98" spans="1:8" ht="12.75">
      <c r="A98" s="12"/>
      <c r="B98" s="70" t="s">
        <v>12</v>
      </c>
      <c r="C98" s="63"/>
      <c r="D98" s="13"/>
      <c r="E98" s="29"/>
      <c r="F98" s="13"/>
      <c r="G98" s="13"/>
      <c r="H98" s="13"/>
    </row>
    <row r="99" spans="1:8" ht="12.75">
      <c r="A99" s="12" t="s">
        <v>75</v>
      </c>
      <c r="B99" s="70" t="s">
        <v>76</v>
      </c>
      <c r="C99" s="63"/>
      <c r="D99" s="14">
        <v>2000</v>
      </c>
      <c r="E99" s="30">
        <v>0</v>
      </c>
      <c r="F99" s="14">
        <v>2000</v>
      </c>
      <c r="G99" s="14">
        <f aca="true" t="shared" si="2" ref="G99:H101">15069/7.5345</f>
        <v>2000</v>
      </c>
      <c r="H99" s="14">
        <f t="shared" si="2"/>
        <v>2000</v>
      </c>
    </row>
    <row r="100" spans="1:8" ht="12.75">
      <c r="A100" s="15"/>
      <c r="B100" s="15" t="s">
        <v>15</v>
      </c>
      <c r="C100" s="15" t="s">
        <v>16</v>
      </c>
      <c r="D100" s="16">
        <v>2000</v>
      </c>
      <c r="E100" s="31">
        <v>0</v>
      </c>
      <c r="F100" s="16">
        <v>2000</v>
      </c>
      <c r="G100" s="16">
        <f t="shared" si="2"/>
        <v>2000</v>
      </c>
      <c r="H100" s="16">
        <f t="shared" si="2"/>
        <v>2000</v>
      </c>
    </row>
    <row r="101" spans="1:8" ht="12.75">
      <c r="A101" s="15"/>
      <c r="B101" s="15" t="s">
        <v>17</v>
      </c>
      <c r="C101" s="15" t="s">
        <v>18</v>
      </c>
      <c r="D101" s="16">
        <v>2000</v>
      </c>
      <c r="E101" s="31">
        <v>0</v>
      </c>
      <c r="F101" s="16">
        <v>2000</v>
      </c>
      <c r="G101" s="16">
        <f t="shared" si="2"/>
        <v>2000</v>
      </c>
      <c r="H101" s="16">
        <f t="shared" si="2"/>
        <v>2000</v>
      </c>
    </row>
    <row r="102" spans="1:8" ht="12.75">
      <c r="A102" s="17"/>
      <c r="B102" s="17" t="s">
        <v>23</v>
      </c>
      <c r="C102" s="17" t="s">
        <v>24</v>
      </c>
      <c r="D102" s="18">
        <v>2000</v>
      </c>
      <c r="E102" s="32">
        <v>0</v>
      </c>
      <c r="F102" s="18">
        <v>2000</v>
      </c>
      <c r="G102" s="18">
        <v>0</v>
      </c>
      <c r="H102" s="18">
        <v>0</v>
      </c>
    </row>
    <row r="103" spans="1:8" ht="12.75">
      <c r="A103" s="12"/>
      <c r="B103" s="70" t="s">
        <v>54</v>
      </c>
      <c r="C103" s="63"/>
      <c r="D103" s="13"/>
      <c r="E103" s="29"/>
      <c r="F103" s="13"/>
      <c r="G103" s="13"/>
      <c r="H103" s="13"/>
    </row>
    <row r="104" spans="1:8" ht="12.75">
      <c r="A104" s="12" t="s">
        <v>77</v>
      </c>
      <c r="B104" s="70" t="s">
        <v>78</v>
      </c>
      <c r="C104" s="63"/>
      <c r="D104" s="14">
        <v>530</v>
      </c>
      <c r="E104" s="30">
        <v>0</v>
      </c>
      <c r="F104" s="14">
        <v>530</v>
      </c>
      <c r="G104" s="14">
        <f aca="true" t="shared" si="3" ref="G104:H106">3993.29/7.5345</f>
        <v>530.0006636140421</v>
      </c>
      <c r="H104" s="14">
        <f t="shared" si="3"/>
        <v>530.0006636140421</v>
      </c>
    </row>
    <row r="105" spans="1:8" ht="12.75">
      <c r="A105" s="15"/>
      <c r="B105" s="15" t="s">
        <v>15</v>
      </c>
      <c r="C105" s="15" t="s">
        <v>16</v>
      </c>
      <c r="D105" s="16">
        <v>530</v>
      </c>
      <c r="E105" s="31">
        <v>0</v>
      </c>
      <c r="F105" s="16">
        <v>530</v>
      </c>
      <c r="G105" s="16">
        <f t="shared" si="3"/>
        <v>530.0006636140421</v>
      </c>
      <c r="H105" s="16">
        <f t="shared" si="3"/>
        <v>530.0006636140421</v>
      </c>
    </row>
    <row r="106" spans="1:8" ht="12.75">
      <c r="A106" s="15"/>
      <c r="B106" s="15" t="s">
        <v>17</v>
      </c>
      <c r="C106" s="15" t="s">
        <v>18</v>
      </c>
      <c r="D106" s="16">
        <v>530</v>
      </c>
      <c r="E106" s="31">
        <v>0</v>
      </c>
      <c r="F106" s="16">
        <v>530</v>
      </c>
      <c r="G106" s="16">
        <f t="shared" si="3"/>
        <v>530.0006636140421</v>
      </c>
      <c r="H106" s="16">
        <f t="shared" si="3"/>
        <v>530.0006636140421</v>
      </c>
    </row>
    <row r="107" spans="1:8" ht="22.5">
      <c r="A107" s="17"/>
      <c r="B107" s="17" t="s">
        <v>25</v>
      </c>
      <c r="C107" s="17" t="s">
        <v>26</v>
      </c>
      <c r="D107" s="18">
        <v>530</v>
      </c>
      <c r="E107" s="32">
        <v>0</v>
      </c>
      <c r="F107" s="18">
        <v>530</v>
      </c>
      <c r="G107" s="18">
        <v>0</v>
      </c>
      <c r="H107" s="18">
        <v>0</v>
      </c>
    </row>
    <row r="108" spans="1:8" ht="12.75">
      <c r="A108" s="12"/>
      <c r="B108" s="70" t="s">
        <v>54</v>
      </c>
      <c r="C108" s="63"/>
      <c r="D108" s="13"/>
      <c r="E108" s="29"/>
      <c r="F108" s="13"/>
      <c r="G108" s="13"/>
      <c r="H108" s="13"/>
    </row>
    <row r="109" spans="1:8" ht="20.25" customHeight="1">
      <c r="A109" s="12" t="s">
        <v>79</v>
      </c>
      <c r="B109" s="70" t="s">
        <v>80</v>
      </c>
      <c r="C109" s="63"/>
      <c r="D109" s="14">
        <v>270</v>
      </c>
      <c r="E109" s="30">
        <v>-27.78</v>
      </c>
      <c r="F109" s="14">
        <v>242.22</v>
      </c>
      <c r="G109" s="14">
        <f aca="true" t="shared" si="4" ref="G109:H111">2034.32/7.5345</f>
        <v>270.000663614042</v>
      </c>
      <c r="H109" s="14">
        <f t="shared" si="4"/>
        <v>270.000663614042</v>
      </c>
    </row>
    <row r="110" spans="1:8" ht="12.75">
      <c r="A110" s="15"/>
      <c r="B110" s="15" t="s">
        <v>15</v>
      </c>
      <c r="C110" s="15" t="s">
        <v>16</v>
      </c>
      <c r="D110" s="16">
        <v>270</v>
      </c>
      <c r="E110" s="31">
        <v>-27.78</v>
      </c>
      <c r="F110" s="16">
        <v>242.22</v>
      </c>
      <c r="G110" s="16">
        <f t="shared" si="4"/>
        <v>270.000663614042</v>
      </c>
      <c r="H110" s="16">
        <f t="shared" si="4"/>
        <v>270.000663614042</v>
      </c>
    </row>
    <row r="111" spans="1:8" ht="12.75">
      <c r="A111" s="15"/>
      <c r="B111" s="15" t="s">
        <v>17</v>
      </c>
      <c r="C111" s="15" t="s">
        <v>18</v>
      </c>
      <c r="D111" s="16">
        <v>270</v>
      </c>
      <c r="E111" s="31">
        <v>-27.78</v>
      </c>
      <c r="F111" s="16">
        <v>242.22</v>
      </c>
      <c r="G111" s="16">
        <f t="shared" si="4"/>
        <v>270.000663614042</v>
      </c>
      <c r="H111" s="16">
        <f t="shared" si="4"/>
        <v>270.000663614042</v>
      </c>
    </row>
    <row r="112" spans="1:8" ht="22.5">
      <c r="A112" s="17"/>
      <c r="B112" s="17" t="s">
        <v>21</v>
      </c>
      <c r="C112" s="17" t="s">
        <v>22</v>
      </c>
      <c r="D112" s="18">
        <v>270</v>
      </c>
      <c r="E112" s="32">
        <v>-27.78</v>
      </c>
      <c r="F112" s="18">
        <v>242.22</v>
      </c>
      <c r="G112" s="18">
        <v>0</v>
      </c>
      <c r="H112" s="18">
        <v>0</v>
      </c>
    </row>
    <row r="113" spans="1:8" ht="12.75">
      <c r="A113" s="12"/>
      <c r="B113" s="70" t="s">
        <v>12</v>
      </c>
      <c r="C113" s="63"/>
      <c r="D113" s="13"/>
      <c r="E113" s="29"/>
      <c r="F113" s="13"/>
      <c r="G113" s="13"/>
      <c r="H113" s="13"/>
    </row>
    <row r="114" spans="1:8" ht="12.75">
      <c r="A114" s="12" t="s">
        <v>81</v>
      </c>
      <c r="B114" s="70" t="s">
        <v>82</v>
      </c>
      <c r="C114" s="63"/>
      <c r="D114" s="14">
        <v>930</v>
      </c>
      <c r="E114" s="30">
        <v>0</v>
      </c>
      <c r="F114" s="14">
        <v>930</v>
      </c>
      <c r="G114" s="14">
        <f aca="true" t="shared" si="5" ref="G114:H116">7007.09/7.5345</f>
        <v>930.0006636140421</v>
      </c>
      <c r="H114" s="14">
        <f t="shared" si="5"/>
        <v>930.0006636140421</v>
      </c>
    </row>
    <row r="115" spans="1:8" ht="12.75">
      <c r="A115" s="15"/>
      <c r="B115" s="15" t="s">
        <v>15</v>
      </c>
      <c r="C115" s="15" t="s">
        <v>16</v>
      </c>
      <c r="D115" s="16">
        <v>930</v>
      </c>
      <c r="E115" s="31">
        <v>0</v>
      </c>
      <c r="F115" s="16">
        <v>930</v>
      </c>
      <c r="G115" s="16">
        <f t="shared" si="5"/>
        <v>930.0006636140421</v>
      </c>
      <c r="H115" s="16">
        <f t="shared" si="5"/>
        <v>930.0006636140421</v>
      </c>
    </row>
    <row r="116" spans="1:8" ht="12.75">
      <c r="A116" s="15"/>
      <c r="B116" s="15" t="s">
        <v>17</v>
      </c>
      <c r="C116" s="15" t="s">
        <v>18</v>
      </c>
      <c r="D116" s="16">
        <v>930</v>
      </c>
      <c r="E116" s="31">
        <v>0</v>
      </c>
      <c r="F116" s="16">
        <v>930</v>
      </c>
      <c r="G116" s="16">
        <f t="shared" si="5"/>
        <v>930.0006636140421</v>
      </c>
      <c r="H116" s="16">
        <f t="shared" si="5"/>
        <v>930.0006636140421</v>
      </c>
    </row>
    <row r="117" spans="1:8" ht="22.5">
      <c r="A117" s="17"/>
      <c r="B117" s="17" t="s">
        <v>25</v>
      </c>
      <c r="C117" s="17" t="s">
        <v>26</v>
      </c>
      <c r="D117" s="18">
        <v>930</v>
      </c>
      <c r="E117" s="32">
        <v>0</v>
      </c>
      <c r="F117" s="18">
        <v>930</v>
      </c>
      <c r="G117" s="18">
        <v>0</v>
      </c>
      <c r="H117" s="18">
        <v>0</v>
      </c>
    </row>
    <row r="118" spans="1:8" ht="12.75">
      <c r="A118" s="12"/>
      <c r="B118" s="70" t="s">
        <v>12</v>
      </c>
      <c r="C118" s="63"/>
      <c r="D118" s="13"/>
      <c r="E118" s="29"/>
      <c r="F118" s="13"/>
      <c r="G118" s="13"/>
      <c r="H118" s="13"/>
    </row>
    <row r="119" spans="1:8" ht="12.75">
      <c r="A119" s="12" t="s">
        <v>83</v>
      </c>
      <c r="B119" s="70" t="s">
        <v>84</v>
      </c>
      <c r="C119" s="63"/>
      <c r="D119" s="14">
        <v>1000</v>
      </c>
      <c r="E119" s="30">
        <v>0</v>
      </c>
      <c r="F119" s="14">
        <v>1000</v>
      </c>
      <c r="G119" s="14">
        <f aca="true" t="shared" si="6" ref="G119:H121">7534.5/7.5345</f>
        <v>1000</v>
      </c>
      <c r="H119" s="14">
        <f t="shared" si="6"/>
        <v>1000</v>
      </c>
    </row>
    <row r="120" spans="1:8" ht="12.75">
      <c r="A120" s="15"/>
      <c r="B120" s="15" t="s">
        <v>15</v>
      </c>
      <c r="C120" s="15" t="s">
        <v>16</v>
      </c>
      <c r="D120" s="16">
        <v>1000</v>
      </c>
      <c r="E120" s="31">
        <v>0</v>
      </c>
      <c r="F120" s="16">
        <v>1000</v>
      </c>
      <c r="G120" s="16">
        <f t="shared" si="6"/>
        <v>1000</v>
      </c>
      <c r="H120" s="16">
        <f t="shared" si="6"/>
        <v>1000</v>
      </c>
    </row>
    <row r="121" spans="1:8" ht="12.75">
      <c r="A121" s="15"/>
      <c r="B121" s="15" t="s">
        <v>17</v>
      </c>
      <c r="C121" s="15" t="s">
        <v>18</v>
      </c>
      <c r="D121" s="16">
        <v>1000</v>
      </c>
      <c r="E121" s="31">
        <v>0</v>
      </c>
      <c r="F121" s="16">
        <v>1000</v>
      </c>
      <c r="G121" s="16">
        <f t="shared" si="6"/>
        <v>1000</v>
      </c>
      <c r="H121" s="16">
        <f t="shared" si="6"/>
        <v>1000</v>
      </c>
    </row>
    <row r="122" spans="1:8" ht="22.5">
      <c r="A122" s="17"/>
      <c r="B122" s="17" t="s">
        <v>21</v>
      </c>
      <c r="C122" s="17" t="s">
        <v>22</v>
      </c>
      <c r="D122" s="18">
        <v>1000</v>
      </c>
      <c r="E122" s="32">
        <v>0</v>
      </c>
      <c r="F122" s="18">
        <v>1000</v>
      </c>
      <c r="G122" s="18">
        <v>0</v>
      </c>
      <c r="H122" s="18">
        <v>0</v>
      </c>
    </row>
    <row r="123" spans="1:8" ht="12.75">
      <c r="A123" s="8" t="s">
        <v>85</v>
      </c>
      <c r="B123" s="71" t="s">
        <v>53</v>
      </c>
      <c r="C123" s="72"/>
      <c r="D123" s="9">
        <v>2194</v>
      </c>
      <c r="E123" s="27">
        <v>25263.14</v>
      </c>
      <c r="F123" s="9">
        <v>27457.14</v>
      </c>
      <c r="G123" s="9">
        <f>527.42/7.5345</f>
        <v>70.00066361404207</v>
      </c>
      <c r="H123" s="9">
        <f>527.42/7.5345</f>
        <v>70.00066361404207</v>
      </c>
    </row>
    <row r="124" spans="1:8" ht="12.75">
      <c r="A124" s="10"/>
      <c r="B124" s="73"/>
      <c r="C124" s="74"/>
      <c r="D124" s="11"/>
      <c r="E124" s="28"/>
      <c r="F124" s="11"/>
      <c r="G124" s="11"/>
      <c r="H124" s="11"/>
    </row>
    <row r="125" spans="1:8" ht="12.75">
      <c r="A125" s="12"/>
      <c r="B125" s="70" t="s">
        <v>86</v>
      </c>
      <c r="C125" s="63"/>
      <c r="D125" s="13"/>
      <c r="E125" s="29"/>
      <c r="F125" s="13"/>
      <c r="G125" s="13"/>
      <c r="H125" s="13"/>
    </row>
    <row r="126" spans="1:8" ht="12.75">
      <c r="A126" s="12" t="s">
        <v>87</v>
      </c>
      <c r="B126" s="70" t="s">
        <v>88</v>
      </c>
      <c r="C126" s="63"/>
      <c r="D126" s="14">
        <v>2124</v>
      </c>
      <c r="E126" s="30">
        <v>0</v>
      </c>
      <c r="F126" s="14">
        <v>2124</v>
      </c>
      <c r="G126" s="14">
        <v>0</v>
      </c>
      <c r="H126" s="14">
        <v>0</v>
      </c>
    </row>
    <row r="127" spans="1:8" ht="12.75">
      <c r="A127" s="15"/>
      <c r="B127" s="15" t="s">
        <v>15</v>
      </c>
      <c r="C127" s="15" t="s">
        <v>16</v>
      </c>
      <c r="D127" s="16">
        <v>2124</v>
      </c>
      <c r="E127" s="31">
        <v>0</v>
      </c>
      <c r="F127" s="16">
        <v>2124</v>
      </c>
      <c r="G127" s="16">
        <v>0</v>
      </c>
      <c r="H127" s="16">
        <v>0</v>
      </c>
    </row>
    <row r="128" spans="1:8" ht="12.75">
      <c r="A128" s="15"/>
      <c r="B128" s="15" t="s">
        <v>40</v>
      </c>
      <c r="C128" s="15" t="s">
        <v>41</v>
      </c>
      <c r="D128" s="16">
        <v>2064</v>
      </c>
      <c r="E128" s="31">
        <v>-83.5</v>
      </c>
      <c r="F128" s="16">
        <v>1980.5</v>
      </c>
      <c r="G128" s="16">
        <v>0</v>
      </c>
      <c r="H128" s="16">
        <v>0</v>
      </c>
    </row>
    <row r="129" spans="1:8" ht="12.75">
      <c r="A129" s="17"/>
      <c r="B129" s="17" t="s">
        <v>42</v>
      </c>
      <c r="C129" s="17" t="s">
        <v>43</v>
      </c>
      <c r="D129" s="18">
        <v>1600</v>
      </c>
      <c r="E129" s="32">
        <v>100</v>
      </c>
      <c r="F129" s="18">
        <v>1700</v>
      </c>
      <c r="G129" s="18">
        <v>0</v>
      </c>
      <c r="H129" s="18">
        <v>0</v>
      </c>
    </row>
    <row r="130" spans="1:8" ht="22.5">
      <c r="A130" s="17"/>
      <c r="B130" s="17" t="s">
        <v>44</v>
      </c>
      <c r="C130" s="17" t="s">
        <v>45</v>
      </c>
      <c r="D130" s="18">
        <v>200</v>
      </c>
      <c r="E130" s="32">
        <v>-200</v>
      </c>
      <c r="F130" s="18">
        <v>0</v>
      </c>
      <c r="G130" s="18">
        <v>0</v>
      </c>
      <c r="H130" s="18">
        <v>0</v>
      </c>
    </row>
    <row r="131" spans="1:8" ht="12.75">
      <c r="A131" s="17"/>
      <c r="B131" s="17" t="s">
        <v>46</v>
      </c>
      <c r="C131" s="17" t="s">
        <v>47</v>
      </c>
      <c r="D131" s="18">
        <v>264</v>
      </c>
      <c r="E131" s="32">
        <v>16.5</v>
      </c>
      <c r="F131" s="18">
        <v>280.5</v>
      </c>
      <c r="G131" s="18">
        <v>0</v>
      </c>
      <c r="H131" s="18">
        <v>0</v>
      </c>
    </row>
    <row r="132" spans="1:8" ht="12.75">
      <c r="A132" s="15"/>
      <c r="B132" s="15" t="s">
        <v>17</v>
      </c>
      <c r="C132" s="15" t="s">
        <v>18</v>
      </c>
      <c r="D132" s="16">
        <v>60</v>
      </c>
      <c r="E132" s="31">
        <v>83.5</v>
      </c>
      <c r="F132" s="16">
        <v>143.5</v>
      </c>
      <c r="G132" s="16">
        <v>0</v>
      </c>
      <c r="H132" s="16">
        <v>0</v>
      </c>
    </row>
    <row r="133" spans="1:8" ht="22.5">
      <c r="A133" s="17"/>
      <c r="B133" s="17" t="s">
        <v>19</v>
      </c>
      <c r="C133" s="17" t="s">
        <v>20</v>
      </c>
      <c r="D133" s="18">
        <v>60</v>
      </c>
      <c r="E133" s="32">
        <v>83.5</v>
      </c>
      <c r="F133" s="18">
        <v>143.5</v>
      </c>
      <c r="G133" s="18">
        <v>0</v>
      </c>
      <c r="H133" s="18">
        <v>0</v>
      </c>
    </row>
    <row r="134" spans="1:8" ht="12.75">
      <c r="A134" s="12"/>
      <c r="B134" s="70" t="s">
        <v>86</v>
      </c>
      <c r="C134" s="63"/>
      <c r="D134" s="13"/>
      <c r="E134" s="29"/>
      <c r="F134" s="13"/>
      <c r="G134" s="13"/>
      <c r="H134" s="13"/>
    </row>
    <row r="135" spans="1:8" ht="12.75">
      <c r="A135" s="12" t="s">
        <v>89</v>
      </c>
      <c r="B135" s="70" t="s">
        <v>90</v>
      </c>
      <c r="C135" s="63"/>
      <c r="D135" s="14">
        <v>70</v>
      </c>
      <c r="E135" s="30">
        <v>0</v>
      </c>
      <c r="F135" s="14">
        <v>70</v>
      </c>
      <c r="G135" s="14">
        <f aca="true" t="shared" si="7" ref="G135:H137">527.42/7.5345</f>
        <v>70.00066361404207</v>
      </c>
      <c r="H135" s="14">
        <f t="shared" si="7"/>
        <v>70.00066361404207</v>
      </c>
    </row>
    <row r="136" spans="1:8" ht="12.75">
      <c r="A136" s="15"/>
      <c r="B136" s="15" t="s">
        <v>15</v>
      </c>
      <c r="C136" s="15" t="s">
        <v>16</v>
      </c>
      <c r="D136" s="16">
        <v>70</v>
      </c>
      <c r="E136" s="31">
        <v>0</v>
      </c>
      <c r="F136" s="16">
        <v>70</v>
      </c>
      <c r="G136" s="16">
        <f t="shared" si="7"/>
        <v>70.00066361404207</v>
      </c>
      <c r="H136" s="16">
        <f t="shared" si="7"/>
        <v>70.00066361404207</v>
      </c>
    </row>
    <row r="137" spans="1:8" ht="12.75">
      <c r="A137" s="15"/>
      <c r="B137" s="15" t="s">
        <v>17</v>
      </c>
      <c r="C137" s="15" t="s">
        <v>18</v>
      </c>
      <c r="D137" s="16">
        <v>70</v>
      </c>
      <c r="E137" s="31">
        <v>0</v>
      </c>
      <c r="F137" s="16">
        <v>70</v>
      </c>
      <c r="G137" s="16">
        <f t="shared" si="7"/>
        <v>70.00066361404207</v>
      </c>
      <c r="H137" s="16">
        <f t="shared" si="7"/>
        <v>70.00066361404207</v>
      </c>
    </row>
    <row r="138" spans="1:8" ht="22.5">
      <c r="A138" s="17"/>
      <c r="B138" s="17" t="s">
        <v>21</v>
      </c>
      <c r="C138" s="17" t="s">
        <v>22</v>
      </c>
      <c r="D138" s="18">
        <v>70</v>
      </c>
      <c r="E138" s="32">
        <v>0</v>
      </c>
      <c r="F138" s="18">
        <v>70</v>
      </c>
      <c r="G138" s="18">
        <v>0</v>
      </c>
      <c r="H138" s="18">
        <v>0</v>
      </c>
    </row>
    <row r="139" spans="1:8" ht="12.75">
      <c r="A139" s="12"/>
      <c r="B139" s="70" t="s">
        <v>86</v>
      </c>
      <c r="C139" s="63"/>
      <c r="D139" s="13"/>
      <c r="E139" s="29"/>
      <c r="F139" s="13"/>
      <c r="G139" s="13"/>
      <c r="H139" s="13"/>
    </row>
    <row r="140" spans="1:8" ht="12.75">
      <c r="A140" s="12" t="s">
        <v>91</v>
      </c>
      <c r="B140" s="70" t="s">
        <v>92</v>
      </c>
      <c r="C140" s="63"/>
      <c r="D140" s="14">
        <v>0</v>
      </c>
      <c r="E140" s="30">
        <v>25000</v>
      </c>
      <c r="F140" s="14">
        <v>25000</v>
      </c>
      <c r="G140" s="14">
        <v>0</v>
      </c>
      <c r="H140" s="14">
        <v>0</v>
      </c>
    </row>
    <row r="141" spans="1:8" ht="12.75">
      <c r="A141" s="15"/>
      <c r="B141" s="15" t="s">
        <v>15</v>
      </c>
      <c r="C141" s="15" t="s">
        <v>16</v>
      </c>
      <c r="D141" s="16">
        <v>0</v>
      </c>
      <c r="E141" s="31">
        <v>25000</v>
      </c>
      <c r="F141" s="16">
        <v>25000</v>
      </c>
      <c r="G141" s="16">
        <v>0</v>
      </c>
      <c r="H141" s="16">
        <v>0</v>
      </c>
    </row>
    <row r="142" spans="1:8" ht="12.75">
      <c r="A142" s="15"/>
      <c r="B142" s="15" t="s">
        <v>17</v>
      </c>
      <c r="C142" s="15" t="s">
        <v>18</v>
      </c>
      <c r="D142" s="16">
        <v>0</v>
      </c>
      <c r="E142" s="31">
        <v>25000</v>
      </c>
      <c r="F142" s="16">
        <v>25000</v>
      </c>
      <c r="G142" s="16">
        <v>0</v>
      </c>
      <c r="H142" s="16">
        <v>0</v>
      </c>
    </row>
    <row r="143" spans="1:8" ht="22.5">
      <c r="A143" s="17"/>
      <c r="B143" s="17" t="s">
        <v>21</v>
      </c>
      <c r="C143" s="17" t="s">
        <v>22</v>
      </c>
      <c r="D143" s="18">
        <v>0</v>
      </c>
      <c r="E143" s="32">
        <v>25000</v>
      </c>
      <c r="F143" s="18">
        <v>25000</v>
      </c>
      <c r="G143" s="18">
        <v>0</v>
      </c>
      <c r="H143" s="18">
        <v>0</v>
      </c>
    </row>
    <row r="144" spans="1:8" ht="12.75">
      <c r="A144" s="12"/>
      <c r="B144" s="70" t="s">
        <v>86</v>
      </c>
      <c r="C144" s="63"/>
      <c r="D144" s="13"/>
      <c r="E144" s="29"/>
      <c r="F144" s="13"/>
      <c r="G144" s="13"/>
      <c r="H144" s="13"/>
    </row>
    <row r="145" spans="1:8" ht="12.75">
      <c r="A145" s="12" t="s">
        <v>93</v>
      </c>
      <c r="B145" s="70" t="s">
        <v>94</v>
      </c>
      <c r="C145" s="63"/>
      <c r="D145" s="14">
        <v>0</v>
      </c>
      <c r="E145" s="30">
        <v>263.14</v>
      </c>
      <c r="F145" s="14">
        <v>263.14</v>
      </c>
      <c r="G145" s="14">
        <v>0</v>
      </c>
      <c r="H145" s="14">
        <v>0</v>
      </c>
    </row>
    <row r="146" spans="1:8" ht="12.75">
      <c r="A146" s="15"/>
      <c r="B146" s="15" t="s">
        <v>15</v>
      </c>
      <c r="C146" s="15" t="s">
        <v>16</v>
      </c>
      <c r="D146" s="16">
        <v>0</v>
      </c>
      <c r="E146" s="31">
        <v>263.14</v>
      </c>
      <c r="F146" s="16">
        <v>263.14</v>
      </c>
      <c r="G146" s="16">
        <v>0</v>
      </c>
      <c r="H146" s="16">
        <v>0</v>
      </c>
    </row>
    <row r="147" spans="1:8" ht="12.75">
      <c r="A147" s="15"/>
      <c r="B147" s="15" t="s">
        <v>95</v>
      </c>
      <c r="C147" s="15" t="s">
        <v>96</v>
      </c>
      <c r="D147" s="16">
        <v>0</v>
      </c>
      <c r="E147" s="31">
        <v>263.14</v>
      </c>
      <c r="F147" s="16">
        <v>263.14</v>
      </c>
      <c r="G147" s="16">
        <v>0</v>
      </c>
      <c r="H147" s="16">
        <v>0</v>
      </c>
    </row>
    <row r="148" spans="1:8" ht="12.75">
      <c r="A148" s="17"/>
      <c r="B148" s="17" t="s">
        <v>97</v>
      </c>
      <c r="C148" s="17" t="s">
        <v>98</v>
      </c>
      <c r="D148" s="18">
        <v>0</v>
      </c>
      <c r="E148" s="32">
        <v>263.14</v>
      </c>
      <c r="F148" s="18">
        <v>263.14</v>
      </c>
      <c r="G148" s="18">
        <v>0</v>
      </c>
      <c r="H148" s="18">
        <v>0</v>
      </c>
    </row>
    <row r="149" spans="1:8" ht="12.75">
      <c r="A149" s="8" t="s">
        <v>99</v>
      </c>
      <c r="B149" s="71" t="s">
        <v>100</v>
      </c>
      <c r="C149" s="72"/>
      <c r="D149" s="9">
        <v>0</v>
      </c>
      <c r="E149" s="27">
        <v>1566.53</v>
      </c>
      <c r="F149" s="9">
        <v>1566.53</v>
      </c>
      <c r="G149" s="9">
        <v>0</v>
      </c>
      <c r="H149" s="9">
        <v>0</v>
      </c>
    </row>
    <row r="150" spans="1:8" ht="12.75">
      <c r="A150" s="10"/>
      <c r="B150" s="73"/>
      <c r="C150" s="74"/>
      <c r="D150" s="11"/>
      <c r="E150" s="28"/>
      <c r="F150" s="11"/>
      <c r="G150" s="11"/>
      <c r="H150" s="11"/>
    </row>
    <row r="151" spans="1:8" ht="12.75">
      <c r="A151" s="12"/>
      <c r="B151" s="70" t="s">
        <v>12</v>
      </c>
      <c r="C151" s="63"/>
      <c r="D151" s="13"/>
      <c r="E151" s="29"/>
      <c r="F151" s="13"/>
      <c r="G151" s="13"/>
      <c r="H151" s="13"/>
    </row>
    <row r="152" spans="1:8" ht="20.25" customHeight="1">
      <c r="A152" s="12" t="s">
        <v>101</v>
      </c>
      <c r="B152" s="70" t="s">
        <v>102</v>
      </c>
      <c r="C152" s="63"/>
      <c r="D152" s="14">
        <v>0</v>
      </c>
      <c r="E152" s="30">
        <v>1566.53</v>
      </c>
      <c r="F152" s="14">
        <v>1566.53</v>
      </c>
      <c r="G152" s="14">
        <v>0</v>
      </c>
      <c r="H152" s="14">
        <v>0</v>
      </c>
    </row>
    <row r="153" spans="1:8" ht="12.75">
      <c r="A153" s="15"/>
      <c r="B153" s="15" t="s">
        <v>15</v>
      </c>
      <c r="C153" s="15" t="s">
        <v>16</v>
      </c>
      <c r="D153" s="16">
        <v>0</v>
      </c>
      <c r="E153" s="31">
        <v>1566.53</v>
      </c>
      <c r="F153" s="16">
        <v>1566.53</v>
      </c>
      <c r="G153" s="16">
        <v>0</v>
      </c>
      <c r="H153" s="16">
        <v>0</v>
      </c>
    </row>
    <row r="154" spans="1:8" ht="12.75">
      <c r="A154" s="15"/>
      <c r="B154" s="15" t="s">
        <v>17</v>
      </c>
      <c r="C154" s="15" t="s">
        <v>18</v>
      </c>
      <c r="D154" s="16">
        <v>0</v>
      </c>
      <c r="E154" s="31">
        <v>1566.53</v>
      </c>
      <c r="F154" s="16">
        <v>1566.53</v>
      </c>
      <c r="G154" s="16">
        <v>0</v>
      </c>
      <c r="H154" s="16">
        <v>0</v>
      </c>
    </row>
    <row r="155" spans="1:8" ht="12.75">
      <c r="A155" s="17"/>
      <c r="B155" s="17" t="s">
        <v>23</v>
      </c>
      <c r="C155" s="17" t="s">
        <v>24</v>
      </c>
      <c r="D155" s="18">
        <v>0</v>
      </c>
      <c r="E155" s="32">
        <v>1566.53</v>
      </c>
      <c r="F155" s="18">
        <v>1566.53</v>
      </c>
      <c r="G155" s="18">
        <v>0</v>
      </c>
      <c r="H155" s="18">
        <v>0</v>
      </c>
    </row>
    <row r="156" spans="1:8" ht="12.75">
      <c r="A156" s="8" t="s">
        <v>103</v>
      </c>
      <c r="B156" s="71" t="s">
        <v>104</v>
      </c>
      <c r="C156" s="72"/>
      <c r="D156" s="9">
        <v>0</v>
      </c>
      <c r="E156" s="27">
        <v>14881.55</v>
      </c>
      <c r="F156" s="9">
        <v>14881.55</v>
      </c>
      <c r="G156" s="9">
        <v>0</v>
      </c>
      <c r="H156" s="9">
        <v>0</v>
      </c>
    </row>
    <row r="157" spans="1:8" ht="12.75">
      <c r="A157" s="10"/>
      <c r="B157" s="73"/>
      <c r="C157" s="74"/>
      <c r="D157" s="11"/>
      <c r="E157" s="28"/>
      <c r="F157" s="11"/>
      <c r="G157" s="11"/>
      <c r="H157" s="11"/>
    </row>
    <row r="158" spans="1:8" ht="12.75">
      <c r="A158" s="12"/>
      <c r="B158" s="70" t="s">
        <v>12</v>
      </c>
      <c r="C158" s="63"/>
      <c r="D158" s="13"/>
      <c r="E158" s="29"/>
      <c r="F158" s="13"/>
      <c r="G158" s="13"/>
      <c r="H158" s="13"/>
    </row>
    <row r="159" spans="1:8" ht="12.75">
      <c r="A159" s="12" t="s">
        <v>105</v>
      </c>
      <c r="B159" s="70" t="s">
        <v>106</v>
      </c>
      <c r="C159" s="63"/>
      <c r="D159" s="14">
        <v>0</v>
      </c>
      <c r="E159" s="30">
        <v>14881.55</v>
      </c>
      <c r="F159" s="14">
        <v>14881.55</v>
      </c>
      <c r="G159" s="14">
        <v>0</v>
      </c>
      <c r="H159" s="14">
        <v>0</v>
      </c>
    </row>
    <row r="160" spans="1:8" ht="22.5">
      <c r="A160" s="15"/>
      <c r="B160" s="15" t="s">
        <v>63</v>
      </c>
      <c r="C160" s="15" t="s">
        <v>64</v>
      </c>
      <c r="D160" s="16">
        <v>0</v>
      </c>
      <c r="E160" s="31">
        <v>14881.55</v>
      </c>
      <c r="F160" s="16">
        <v>14881.55</v>
      </c>
      <c r="G160" s="16">
        <v>0</v>
      </c>
      <c r="H160" s="16">
        <v>0</v>
      </c>
    </row>
    <row r="161" spans="1:8" ht="33.75">
      <c r="A161" s="15"/>
      <c r="B161" s="15" t="s">
        <v>107</v>
      </c>
      <c r="C161" s="15" t="s">
        <v>108</v>
      </c>
      <c r="D161" s="16">
        <v>0</v>
      </c>
      <c r="E161" s="31">
        <v>14881.55</v>
      </c>
      <c r="F161" s="16">
        <v>14881.55</v>
      </c>
      <c r="G161" s="16">
        <v>0</v>
      </c>
      <c r="H161" s="16">
        <v>0</v>
      </c>
    </row>
    <row r="162" spans="1:8" ht="22.5">
      <c r="A162" s="17"/>
      <c r="B162" s="17" t="s">
        <v>109</v>
      </c>
      <c r="C162" s="17" t="s">
        <v>110</v>
      </c>
      <c r="D162" s="18">
        <v>0</v>
      </c>
      <c r="E162" s="32">
        <v>14881.55</v>
      </c>
      <c r="F162" s="18">
        <v>14881.55</v>
      </c>
      <c r="G162" s="18">
        <v>0</v>
      </c>
      <c r="H162" s="18">
        <v>0</v>
      </c>
    </row>
    <row r="163" spans="1:8" ht="12.75">
      <c r="A163" s="8" t="s">
        <v>111</v>
      </c>
      <c r="B163" s="71" t="s">
        <v>112</v>
      </c>
      <c r="C163" s="72"/>
      <c r="D163" s="9">
        <v>1400</v>
      </c>
      <c r="E163" s="27">
        <v>1832.33</v>
      </c>
      <c r="F163" s="9">
        <v>3232.33</v>
      </c>
      <c r="G163" s="9">
        <f>8890.74/7.5345</f>
        <v>1180.0039816842523</v>
      </c>
      <c r="H163" s="9">
        <f>8890.74/7.5345</f>
        <v>1180.0039816842523</v>
      </c>
    </row>
    <row r="164" spans="1:8" ht="12.75">
      <c r="A164" s="10"/>
      <c r="B164" s="73"/>
      <c r="C164" s="74"/>
      <c r="D164" s="11"/>
      <c r="E164" s="28"/>
      <c r="F164" s="11"/>
      <c r="G164" s="11"/>
      <c r="H164" s="11"/>
    </row>
    <row r="165" spans="1:8" ht="12.75">
      <c r="A165" s="12"/>
      <c r="B165" s="70" t="s">
        <v>12</v>
      </c>
      <c r="C165" s="63"/>
      <c r="D165" s="13"/>
      <c r="E165" s="29"/>
      <c r="F165" s="13"/>
      <c r="G165" s="13"/>
      <c r="H165" s="13"/>
    </row>
    <row r="166" spans="1:8" ht="12.75">
      <c r="A166" s="12" t="s">
        <v>113</v>
      </c>
      <c r="B166" s="70" t="s">
        <v>114</v>
      </c>
      <c r="C166" s="63"/>
      <c r="D166" s="14">
        <v>650</v>
      </c>
      <c r="E166" s="30">
        <v>165.58</v>
      </c>
      <c r="F166" s="14">
        <v>815.58</v>
      </c>
      <c r="G166" s="14">
        <f>4897.44/7.5345</f>
        <v>650.0019908421261</v>
      </c>
      <c r="H166" s="14">
        <f>4897.44/7.5345</f>
        <v>650.0019908421261</v>
      </c>
    </row>
    <row r="167" spans="1:8" ht="12.75">
      <c r="A167" s="15"/>
      <c r="B167" s="15" t="s">
        <v>15</v>
      </c>
      <c r="C167" s="15" t="s">
        <v>16</v>
      </c>
      <c r="D167" s="16">
        <v>260</v>
      </c>
      <c r="E167" s="31">
        <v>0</v>
      </c>
      <c r="F167" s="16">
        <v>260</v>
      </c>
      <c r="G167" s="16">
        <f>1958.98/7.5345</f>
        <v>260.0013272280841</v>
      </c>
      <c r="H167" s="16">
        <f>1958.98/7.5345</f>
        <v>260.0013272280841</v>
      </c>
    </row>
    <row r="168" spans="1:8" ht="12.75">
      <c r="A168" s="15"/>
      <c r="B168" s="15" t="s">
        <v>17</v>
      </c>
      <c r="C168" s="15" t="s">
        <v>18</v>
      </c>
      <c r="D168" s="16">
        <v>260</v>
      </c>
      <c r="E168" s="31">
        <v>0</v>
      </c>
      <c r="F168" s="16">
        <v>260</v>
      </c>
      <c r="G168" s="16">
        <f>1958.98/7.5345</f>
        <v>260.0013272280841</v>
      </c>
      <c r="H168" s="16">
        <f>1958.98/7.5345</f>
        <v>260.0013272280841</v>
      </c>
    </row>
    <row r="169" spans="1:8" ht="22.5">
      <c r="A169" s="17"/>
      <c r="B169" s="17" t="s">
        <v>21</v>
      </c>
      <c r="C169" s="17" t="s">
        <v>22</v>
      </c>
      <c r="D169" s="18">
        <v>260</v>
      </c>
      <c r="E169" s="32">
        <v>0</v>
      </c>
      <c r="F169" s="18">
        <v>260</v>
      </c>
      <c r="G169" s="18">
        <v>0</v>
      </c>
      <c r="H169" s="18">
        <v>0</v>
      </c>
    </row>
    <row r="170" spans="1:8" ht="22.5">
      <c r="A170" s="15"/>
      <c r="B170" s="15" t="s">
        <v>63</v>
      </c>
      <c r="C170" s="15" t="s">
        <v>64</v>
      </c>
      <c r="D170" s="16">
        <v>390</v>
      </c>
      <c r="E170" s="31">
        <v>165.58</v>
      </c>
      <c r="F170" s="16">
        <v>555.58</v>
      </c>
      <c r="G170" s="16">
        <f>2938.46/7.5345</f>
        <v>390.0006636140421</v>
      </c>
      <c r="H170" s="16">
        <f>2938.46/7.5345</f>
        <v>390.0006636140421</v>
      </c>
    </row>
    <row r="171" spans="1:8" ht="33.75">
      <c r="A171" s="15"/>
      <c r="B171" s="15" t="s">
        <v>65</v>
      </c>
      <c r="C171" s="15" t="s">
        <v>66</v>
      </c>
      <c r="D171" s="16">
        <v>390</v>
      </c>
      <c r="E171" s="31">
        <v>165.58</v>
      </c>
      <c r="F171" s="16">
        <v>555.58</v>
      </c>
      <c r="G171" s="16">
        <f>2938.46/7.5345</f>
        <v>390.0006636140421</v>
      </c>
      <c r="H171" s="16">
        <f>2938.46/7.5345</f>
        <v>390.0006636140421</v>
      </c>
    </row>
    <row r="172" spans="1:8" ht="12.75">
      <c r="A172" s="17"/>
      <c r="B172" s="17" t="s">
        <v>67</v>
      </c>
      <c r="C172" s="17" t="s">
        <v>68</v>
      </c>
      <c r="D172" s="18">
        <v>390</v>
      </c>
      <c r="E172" s="32">
        <v>165.58</v>
      </c>
      <c r="F172" s="18">
        <v>555.58</v>
      </c>
      <c r="G172" s="18">
        <v>0</v>
      </c>
      <c r="H172" s="18">
        <v>0</v>
      </c>
    </row>
    <row r="173" spans="1:8" ht="12.75">
      <c r="A173" s="12"/>
      <c r="B173" s="70" t="s">
        <v>12</v>
      </c>
      <c r="C173" s="63"/>
      <c r="D173" s="13"/>
      <c r="E173" s="29"/>
      <c r="F173" s="13"/>
      <c r="G173" s="13"/>
      <c r="H173" s="13"/>
    </row>
    <row r="174" spans="1:8" ht="12.75">
      <c r="A174" s="12" t="s">
        <v>115</v>
      </c>
      <c r="B174" s="70" t="s">
        <v>116</v>
      </c>
      <c r="C174" s="63"/>
      <c r="D174" s="14">
        <v>750</v>
      </c>
      <c r="E174" s="30">
        <v>99.54</v>
      </c>
      <c r="F174" s="14">
        <v>849.54</v>
      </c>
      <c r="G174" s="14">
        <f aca="true" t="shared" si="8" ref="G174:H176">3993.3/7.5345</f>
        <v>530.0019908421262</v>
      </c>
      <c r="H174" s="14">
        <f t="shared" si="8"/>
        <v>530.0019908421262</v>
      </c>
    </row>
    <row r="175" spans="1:8" ht="22.5">
      <c r="A175" s="15"/>
      <c r="B175" s="15" t="s">
        <v>63</v>
      </c>
      <c r="C175" s="15" t="s">
        <v>64</v>
      </c>
      <c r="D175" s="16">
        <v>750</v>
      </c>
      <c r="E175" s="31">
        <v>99.54</v>
      </c>
      <c r="F175" s="16">
        <v>849.54</v>
      </c>
      <c r="G175" s="16">
        <f t="shared" si="8"/>
        <v>530.0019908421262</v>
      </c>
      <c r="H175" s="16">
        <f t="shared" si="8"/>
        <v>530.0019908421262</v>
      </c>
    </row>
    <row r="176" spans="1:8" ht="33.75">
      <c r="A176" s="15"/>
      <c r="B176" s="15" t="s">
        <v>65</v>
      </c>
      <c r="C176" s="15" t="s">
        <v>66</v>
      </c>
      <c r="D176" s="16">
        <v>750</v>
      </c>
      <c r="E176" s="31">
        <v>99.54</v>
      </c>
      <c r="F176" s="16">
        <v>849.54</v>
      </c>
      <c r="G176" s="16">
        <f t="shared" si="8"/>
        <v>530.0019908421262</v>
      </c>
      <c r="H176" s="16">
        <f t="shared" si="8"/>
        <v>530.0019908421262</v>
      </c>
    </row>
    <row r="177" spans="1:8" ht="22.5">
      <c r="A177" s="17"/>
      <c r="B177" s="17" t="s">
        <v>73</v>
      </c>
      <c r="C177" s="17" t="s">
        <v>74</v>
      </c>
      <c r="D177" s="18">
        <v>750</v>
      </c>
      <c r="E177" s="32">
        <v>99.54</v>
      </c>
      <c r="F177" s="18">
        <v>849.54</v>
      </c>
      <c r="G177" s="18">
        <v>0</v>
      </c>
      <c r="H177" s="18">
        <v>1</v>
      </c>
    </row>
    <row r="178" spans="1:8" ht="12.75">
      <c r="A178" s="12"/>
      <c r="B178" s="70" t="s">
        <v>12</v>
      </c>
      <c r="C178" s="63"/>
      <c r="D178" s="13"/>
      <c r="E178" s="29"/>
      <c r="F178" s="13"/>
      <c r="G178" s="13"/>
      <c r="H178" s="13"/>
    </row>
    <row r="179" spans="1:8" ht="12.75">
      <c r="A179" s="12" t="s">
        <v>117</v>
      </c>
      <c r="B179" s="70" t="s">
        <v>118</v>
      </c>
      <c r="C179" s="63"/>
      <c r="D179" s="14">
        <v>0</v>
      </c>
      <c r="E179" s="30">
        <v>1567.21</v>
      </c>
      <c r="F179" s="14">
        <v>1567.21</v>
      </c>
      <c r="G179" s="14">
        <v>0</v>
      </c>
      <c r="H179" s="14">
        <v>0</v>
      </c>
    </row>
    <row r="180" spans="1:8" ht="22.5">
      <c r="A180" s="15"/>
      <c r="B180" s="15" t="s">
        <v>63</v>
      </c>
      <c r="C180" s="15" t="s">
        <v>64</v>
      </c>
      <c r="D180" s="16">
        <v>0</v>
      </c>
      <c r="E180" s="31">
        <v>1567.21</v>
      </c>
      <c r="F180" s="16">
        <v>1567.21</v>
      </c>
      <c r="G180" s="16">
        <v>0</v>
      </c>
      <c r="H180" s="16">
        <v>0</v>
      </c>
    </row>
    <row r="181" spans="1:8" ht="33.75">
      <c r="A181" s="15"/>
      <c r="B181" s="15" t="s">
        <v>65</v>
      </c>
      <c r="C181" s="15" t="s">
        <v>66</v>
      </c>
      <c r="D181" s="16">
        <v>0</v>
      </c>
      <c r="E181" s="31">
        <v>1567.21</v>
      </c>
      <c r="F181" s="16">
        <v>1567.21</v>
      </c>
      <c r="G181" s="16">
        <v>0</v>
      </c>
      <c r="H181" s="16">
        <v>0</v>
      </c>
    </row>
    <row r="182" spans="1:8" ht="12.75">
      <c r="A182" s="17"/>
      <c r="B182" s="17" t="s">
        <v>67</v>
      </c>
      <c r="C182" s="17" t="s">
        <v>68</v>
      </c>
      <c r="D182" s="18">
        <v>0</v>
      </c>
      <c r="E182" s="32">
        <v>1567.21</v>
      </c>
      <c r="F182" s="18">
        <v>1567.21</v>
      </c>
      <c r="G182" s="18">
        <v>0</v>
      </c>
      <c r="H182" s="18">
        <v>0</v>
      </c>
    </row>
    <row r="183" spans="1:8" ht="12.75">
      <c r="A183" s="8" t="s">
        <v>119</v>
      </c>
      <c r="B183" s="71" t="s">
        <v>120</v>
      </c>
      <c r="C183" s="72"/>
      <c r="D183" s="9">
        <v>4646</v>
      </c>
      <c r="E183" s="27">
        <v>1150</v>
      </c>
      <c r="F183" s="9">
        <v>5796</v>
      </c>
      <c r="G183" s="9">
        <v>0</v>
      </c>
      <c r="H183" s="9">
        <v>0</v>
      </c>
    </row>
    <row r="184" spans="1:8" ht="12.75">
      <c r="A184" s="10"/>
      <c r="B184" s="73"/>
      <c r="C184" s="74"/>
      <c r="D184" s="11"/>
      <c r="E184" s="28"/>
      <c r="F184" s="11"/>
      <c r="G184" s="11"/>
      <c r="H184" s="11"/>
    </row>
    <row r="185" spans="1:8" ht="12.75">
      <c r="A185" s="12"/>
      <c r="B185" s="70" t="s">
        <v>54</v>
      </c>
      <c r="C185" s="63"/>
      <c r="D185" s="13"/>
      <c r="E185" s="29"/>
      <c r="F185" s="13"/>
      <c r="G185" s="13"/>
      <c r="H185" s="13"/>
    </row>
    <row r="186" spans="1:8" ht="12.75">
      <c r="A186" s="12" t="s">
        <v>121</v>
      </c>
      <c r="B186" s="70" t="s">
        <v>122</v>
      </c>
      <c r="C186" s="63"/>
      <c r="D186" s="14">
        <v>4646</v>
      </c>
      <c r="E186" s="30">
        <v>1150</v>
      </c>
      <c r="F186" s="14">
        <v>5796</v>
      </c>
      <c r="G186" s="14">
        <v>0</v>
      </c>
      <c r="H186" s="14">
        <v>0</v>
      </c>
    </row>
    <row r="187" spans="1:8" ht="12.75">
      <c r="A187" s="15"/>
      <c r="B187" s="15" t="s">
        <v>15</v>
      </c>
      <c r="C187" s="15" t="s">
        <v>16</v>
      </c>
      <c r="D187" s="16">
        <v>4646</v>
      </c>
      <c r="E187" s="31">
        <v>1150</v>
      </c>
      <c r="F187" s="16">
        <v>5796</v>
      </c>
      <c r="G187" s="16">
        <v>0</v>
      </c>
      <c r="H187" s="16">
        <v>0</v>
      </c>
    </row>
    <row r="188" spans="1:8" ht="12.75">
      <c r="A188" s="15"/>
      <c r="B188" s="15" t="s">
        <v>40</v>
      </c>
      <c r="C188" s="15" t="s">
        <v>41</v>
      </c>
      <c r="D188" s="16">
        <v>4161</v>
      </c>
      <c r="E188" s="31">
        <v>1048.5</v>
      </c>
      <c r="F188" s="16">
        <v>5209.5</v>
      </c>
      <c r="G188" s="16">
        <v>0</v>
      </c>
      <c r="H188" s="16">
        <v>0</v>
      </c>
    </row>
    <row r="189" spans="1:8" ht="12.75">
      <c r="A189" s="17"/>
      <c r="B189" s="17" t="s">
        <v>42</v>
      </c>
      <c r="C189" s="17" t="s">
        <v>43</v>
      </c>
      <c r="D189" s="18">
        <v>3400</v>
      </c>
      <c r="E189" s="32">
        <v>900</v>
      </c>
      <c r="F189" s="18">
        <v>4300</v>
      </c>
      <c r="G189" s="18">
        <v>0</v>
      </c>
      <c r="H189" s="18">
        <v>0</v>
      </c>
    </row>
    <row r="190" spans="1:8" ht="22.5">
      <c r="A190" s="17"/>
      <c r="B190" s="17" t="s">
        <v>44</v>
      </c>
      <c r="C190" s="17" t="s">
        <v>45</v>
      </c>
      <c r="D190" s="18">
        <v>200</v>
      </c>
      <c r="E190" s="32">
        <v>0</v>
      </c>
      <c r="F190" s="18">
        <v>200</v>
      </c>
      <c r="G190" s="18">
        <v>0</v>
      </c>
      <c r="H190" s="18">
        <v>0</v>
      </c>
    </row>
    <row r="191" spans="1:8" ht="12.75">
      <c r="A191" s="17"/>
      <c r="B191" s="17" t="s">
        <v>46</v>
      </c>
      <c r="C191" s="17" t="s">
        <v>47</v>
      </c>
      <c r="D191" s="18">
        <v>561</v>
      </c>
      <c r="E191" s="32">
        <v>148.5</v>
      </c>
      <c r="F191" s="18">
        <v>709.5</v>
      </c>
      <c r="G191" s="18">
        <v>0</v>
      </c>
      <c r="H191" s="18">
        <v>0</v>
      </c>
    </row>
    <row r="192" spans="1:8" ht="12.75">
      <c r="A192" s="15"/>
      <c r="B192" s="15" t="s">
        <v>17</v>
      </c>
      <c r="C192" s="15" t="s">
        <v>18</v>
      </c>
      <c r="D192" s="16">
        <v>485</v>
      </c>
      <c r="E192" s="31">
        <v>101.5</v>
      </c>
      <c r="F192" s="16">
        <v>586.5</v>
      </c>
      <c r="G192" s="16">
        <v>0</v>
      </c>
      <c r="H192" s="16">
        <v>0</v>
      </c>
    </row>
    <row r="193" spans="1:8" ht="22.5">
      <c r="A193" s="17"/>
      <c r="B193" s="17" t="s">
        <v>19</v>
      </c>
      <c r="C193" s="17" t="s">
        <v>20</v>
      </c>
      <c r="D193" s="18">
        <v>485</v>
      </c>
      <c r="E193" s="32">
        <v>101.5</v>
      </c>
      <c r="F193" s="18">
        <v>586.5</v>
      </c>
      <c r="G193" s="18">
        <v>0</v>
      </c>
      <c r="H193" s="18">
        <v>0</v>
      </c>
    </row>
    <row r="194" spans="1:8" ht="16.5" customHeight="1">
      <c r="A194" s="56" t="s">
        <v>123</v>
      </c>
      <c r="B194" s="68" t="s">
        <v>124</v>
      </c>
      <c r="C194" s="69"/>
      <c r="D194" s="57">
        <v>688967</v>
      </c>
      <c r="E194" s="58">
        <v>47542.12</v>
      </c>
      <c r="F194" s="57">
        <v>736509.12</v>
      </c>
      <c r="G194" s="57">
        <f>5138355.73/7.5345</f>
        <v>681977.003118986</v>
      </c>
      <c r="H194" s="57">
        <f>5138355.73/7.5345</f>
        <v>681977.003118986</v>
      </c>
    </row>
    <row r="195" ht="18" customHeight="1"/>
    <row r="196" spans="1:8" ht="22.5">
      <c r="A196" s="66" t="s">
        <v>125</v>
      </c>
      <c r="B196" s="67"/>
      <c r="C196" s="67"/>
      <c r="D196" s="51" t="s">
        <v>171</v>
      </c>
      <c r="E196" s="51" t="s">
        <v>3</v>
      </c>
      <c r="F196" s="51" t="s">
        <v>172</v>
      </c>
      <c r="G196" s="51" t="s">
        <v>4</v>
      </c>
      <c r="H196" s="51" t="s">
        <v>5</v>
      </c>
    </row>
    <row r="197" spans="1:8" ht="12.75">
      <c r="A197" s="19" t="s">
        <v>126</v>
      </c>
      <c r="B197" s="62" t="s">
        <v>127</v>
      </c>
      <c r="C197" s="63"/>
      <c r="D197" s="20">
        <v>18105</v>
      </c>
      <c r="E197" s="33">
        <v>7573.63</v>
      </c>
      <c r="F197" s="20">
        <v>25678.63</v>
      </c>
      <c r="G197" s="20">
        <f>113507.25/7.5345</f>
        <v>15065.000995421062</v>
      </c>
      <c r="H197" s="20">
        <f>113507.25/7.5345</f>
        <v>15065.000995421062</v>
      </c>
    </row>
    <row r="198" spans="1:8" ht="12.75">
      <c r="A198" s="19" t="s">
        <v>17</v>
      </c>
      <c r="B198" s="62" t="s">
        <v>128</v>
      </c>
      <c r="C198" s="63"/>
      <c r="D198" s="20">
        <v>1450</v>
      </c>
      <c r="E198" s="33">
        <v>0</v>
      </c>
      <c r="F198" s="20">
        <v>1450</v>
      </c>
      <c r="G198" s="20">
        <f>10925.03/7.5345</f>
        <v>1450.000663614042</v>
      </c>
      <c r="H198" s="20">
        <f>10925.03/7.5345</f>
        <v>1450.000663614042</v>
      </c>
    </row>
    <row r="199" spans="1:8" ht="20.25" customHeight="1">
      <c r="A199" s="19" t="s">
        <v>129</v>
      </c>
      <c r="B199" s="62" t="s">
        <v>130</v>
      </c>
      <c r="C199" s="63"/>
      <c r="D199" s="20">
        <v>31200</v>
      </c>
      <c r="E199" s="33">
        <v>-13530</v>
      </c>
      <c r="F199" s="20">
        <v>17670</v>
      </c>
      <c r="G199" s="20">
        <f>235076.4/7.5345</f>
        <v>31199.999999999996</v>
      </c>
      <c r="H199" s="20">
        <f>235076.4/7.5345</f>
        <v>31199.999999999996</v>
      </c>
    </row>
    <row r="200" spans="1:8" ht="12.75">
      <c r="A200" s="19" t="s">
        <v>131</v>
      </c>
      <c r="B200" s="62" t="s">
        <v>132</v>
      </c>
      <c r="C200" s="63"/>
      <c r="D200" s="20">
        <v>80171</v>
      </c>
      <c r="E200" s="33">
        <v>16593.5</v>
      </c>
      <c r="F200" s="20">
        <v>96764.5</v>
      </c>
      <c r="G200" s="20">
        <f>604048.4/7.5345</f>
        <v>80171.0000663614</v>
      </c>
      <c r="H200" s="20">
        <f>604048.4/7.5345</f>
        <v>80171.0000663614</v>
      </c>
    </row>
    <row r="201" spans="1:8" ht="12.75">
      <c r="A201" s="19" t="s">
        <v>133</v>
      </c>
      <c r="B201" s="62" t="s">
        <v>134</v>
      </c>
      <c r="C201" s="63"/>
      <c r="D201" s="20">
        <v>3950</v>
      </c>
      <c r="E201" s="33">
        <v>0</v>
      </c>
      <c r="F201" s="20">
        <v>3950</v>
      </c>
      <c r="G201" s="20">
        <v>0</v>
      </c>
      <c r="H201" s="20">
        <v>0</v>
      </c>
    </row>
    <row r="202" spans="1:8" ht="12.75">
      <c r="A202" s="19" t="s">
        <v>135</v>
      </c>
      <c r="B202" s="62" t="s">
        <v>136</v>
      </c>
      <c r="C202" s="63"/>
      <c r="D202" s="20">
        <v>0</v>
      </c>
      <c r="E202" s="33">
        <v>1567.21</v>
      </c>
      <c r="F202" s="20">
        <v>1567.21</v>
      </c>
      <c r="G202" s="20">
        <v>0</v>
      </c>
      <c r="H202" s="20">
        <v>0</v>
      </c>
    </row>
    <row r="203" spans="1:8" ht="20.25" customHeight="1">
      <c r="A203" s="19" t="s">
        <v>137</v>
      </c>
      <c r="B203" s="62" t="s">
        <v>138</v>
      </c>
      <c r="C203" s="63"/>
      <c r="D203" s="20">
        <v>523310</v>
      </c>
      <c r="E203" s="33">
        <v>43134.46</v>
      </c>
      <c r="F203" s="20">
        <v>566444.46</v>
      </c>
      <c r="G203" s="20">
        <f>3942879.18/7.5345</f>
        <v>523309.9980091579</v>
      </c>
      <c r="H203" s="20">
        <f>3942879.18/7.5345</f>
        <v>523309.9980091579</v>
      </c>
    </row>
    <row r="204" spans="1:8" ht="12.75">
      <c r="A204" s="19" t="s">
        <v>139</v>
      </c>
      <c r="B204" s="62" t="s">
        <v>140</v>
      </c>
      <c r="C204" s="63"/>
      <c r="D204" s="20">
        <v>30391</v>
      </c>
      <c r="E204" s="33">
        <v>-8071.19</v>
      </c>
      <c r="F204" s="20">
        <v>22319.81</v>
      </c>
      <c r="G204" s="20">
        <f>228981/7.5345</f>
        <v>30391.001393589486</v>
      </c>
      <c r="H204" s="20">
        <f>228981/7.5345</f>
        <v>30391.001393589486</v>
      </c>
    </row>
    <row r="205" spans="1:8" ht="12.75">
      <c r="A205" s="19" t="s">
        <v>141</v>
      </c>
      <c r="B205" s="62" t="s">
        <v>142</v>
      </c>
      <c r="C205" s="63"/>
      <c r="D205" s="20">
        <v>0</v>
      </c>
      <c r="E205" s="33">
        <v>274.51</v>
      </c>
      <c r="F205" s="20">
        <v>274.51</v>
      </c>
      <c r="G205" s="20">
        <v>0</v>
      </c>
      <c r="H205" s="20">
        <v>0</v>
      </c>
    </row>
    <row r="206" spans="1:8" ht="12.75">
      <c r="A206" s="19" t="s">
        <v>143</v>
      </c>
      <c r="B206" s="62" t="s">
        <v>144</v>
      </c>
      <c r="C206" s="63"/>
      <c r="D206" s="20">
        <v>390</v>
      </c>
      <c r="E206" s="33">
        <v>0</v>
      </c>
      <c r="F206" s="20">
        <v>390</v>
      </c>
      <c r="G206" s="20">
        <f>2938.47/7.5345</f>
        <v>390.0019908421262</v>
      </c>
      <c r="H206" s="20">
        <f>2938.47/7.5345</f>
        <v>390.0019908421262</v>
      </c>
    </row>
    <row r="207" spans="1:8" ht="12.75">
      <c r="A207" s="21" t="s">
        <v>145</v>
      </c>
      <c r="B207" s="64"/>
      <c r="C207" s="65"/>
      <c r="D207" s="22">
        <v>688967</v>
      </c>
      <c r="E207" s="34">
        <v>47542.12</v>
      </c>
      <c r="F207" s="22">
        <v>736509.12</v>
      </c>
      <c r="G207" s="22">
        <f>5138355.73/7.5345</f>
        <v>681977.003118986</v>
      </c>
      <c r="H207" s="22">
        <f>5138355.73/7.5345</f>
        <v>681977.003118986</v>
      </c>
    </row>
    <row r="208" ht="12.75" customHeight="1" hidden="1"/>
    <row r="212" spans="1:8" ht="33.75">
      <c r="A212" s="35" t="s">
        <v>147</v>
      </c>
      <c r="B212" s="35"/>
      <c r="C212" s="35"/>
      <c r="D212" s="52" t="s">
        <v>171</v>
      </c>
      <c r="E212" s="53" t="s">
        <v>3</v>
      </c>
      <c r="F212" s="55" t="s">
        <v>172</v>
      </c>
      <c r="G212" s="54" t="s">
        <v>4</v>
      </c>
      <c r="H212" s="54" t="s">
        <v>5</v>
      </c>
    </row>
    <row r="213" spans="1:8" ht="12.75">
      <c r="A213" s="36" t="s">
        <v>148</v>
      </c>
      <c r="B213" s="36"/>
      <c r="C213" s="36"/>
      <c r="D213" s="36"/>
      <c r="E213" s="37"/>
      <c r="F213" s="37"/>
      <c r="G213" s="38"/>
      <c r="H213" s="38"/>
    </row>
    <row r="214" spans="1:8" ht="12.75">
      <c r="A214" s="39">
        <v>6</v>
      </c>
      <c r="B214" s="36" t="s">
        <v>149</v>
      </c>
      <c r="C214" s="36"/>
      <c r="D214" s="40">
        <f>D207</f>
        <v>688967</v>
      </c>
      <c r="E214" s="40">
        <f>F214-D214</f>
        <v>47542.119999999995</v>
      </c>
      <c r="F214" s="40">
        <f>F207</f>
        <v>736509.12</v>
      </c>
      <c r="G214" s="40">
        <f>G207</f>
        <v>681977.003118986</v>
      </c>
      <c r="H214" s="40">
        <f>H207</f>
        <v>681977.003118986</v>
      </c>
    </row>
    <row r="215" spans="1:8" ht="12.75">
      <c r="A215" s="39">
        <v>7</v>
      </c>
      <c r="B215" s="36" t="s">
        <v>150</v>
      </c>
      <c r="C215" s="36"/>
      <c r="D215" s="40">
        <v>0</v>
      </c>
      <c r="E215" s="40">
        <f aca="true" t="shared" si="9" ref="E215:E227">F215-D215</f>
        <v>0</v>
      </c>
      <c r="F215" s="40">
        <v>0</v>
      </c>
      <c r="G215" s="40">
        <v>0</v>
      </c>
      <c r="H215" s="40">
        <v>0</v>
      </c>
    </row>
    <row r="216" spans="1:8" ht="12.75">
      <c r="A216" s="39"/>
      <c r="B216" s="36" t="s">
        <v>151</v>
      </c>
      <c r="C216" s="36"/>
      <c r="D216" s="40">
        <f>D214+D215</f>
        <v>688967</v>
      </c>
      <c r="E216" s="40">
        <f t="shared" si="9"/>
        <v>47542.119999999995</v>
      </c>
      <c r="F216" s="40">
        <f>F214+F215</f>
        <v>736509.12</v>
      </c>
      <c r="G216" s="40">
        <f>G214+G215</f>
        <v>681977.003118986</v>
      </c>
      <c r="H216" s="40">
        <f>H214+H215</f>
        <v>681977.003118986</v>
      </c>
    </row>
    <row r="217" spans="1:8" ht="12.75">
      <c r="A217" s="39">
        <v>3</v>
      </c>
      <c r="B217" s="36" t="s">
        <v>152</v>
      </c>
      <c r="C217" s="36"/>
      <c r="D217" s="40">
        <f>D13+D23+D30+D35+D49+D58+D69+D82+D92+D100+D105+D110+D115+D120+D127+D136+D141+D146+D153+D167+D187</f>
        <v>681327</v>
      </c>
      <c r="E217" s="40">
        <f t="shared" si="9"/>
        <v>30828.23999999999</v>
      </c>
      <c r="F217" s="40">
        <f>F13+F23+F30+F35+F49+F58+F69+F82+F92+F100+F105+F110+F115+F120+F127+F136+F141+F146+F153+F167+F187</f>
        <v>712155.24</v>
      </c>
      <c r="G217" s="40">
        <f>G13+G23+G30+G35+G49+G58+G69+G82+G92+G100+G105+G110+G115+G120+G127+G136+G141+G146+G153+G167+G187</f>
        <v>674557.0004645297</v>
      </c>
      <c r="H217" s="40">
        <f>H13+H23+H30+H35+H49+H58+H69+H82+H92+H100+H105+H110+H115+H120+H127+H136+H141+H146+H153+H167+H187</f>
        <v>674557.0004645297</v>
      </c>
    </row>
    <row r="218" spans="1:8" ht="12.75">
      <c r="A218" s="39">
        <v>4</v>
      </c>
      <c r="B218" s="36" t="s">
        <v>153</v>
      </c>
      <c r="C218" s="36"/>
      <c r="D218" s="40">
        <f>D77+D95+D160+D170+D175+D180</f>
        <v>7640</v>
      </c>
      <c r="E218" s="40">
        <f t="shared" si="9"/>
        <v>16713.88</v>
      </c>
      <c r="F218" s="40">
        <f>F77+F95+F160+F170+F175+F180</f>
        <v>24353.88</v>
      </c>
      <c r="G218" s="40">
        <f>G77+G95+G160+G170+G175+G180</f>
        <v>7420.002654456168</v>
      </c>
      <c r="H218" s="40">
        <f>H77+H95+H160+H170+H175+H180</f>
        <v>7420.002654456168</v>
      </c>
    </row>
    <row r="219" spans="1:8" ht="12.75">
      <c r="A219" s="39"/>
      <c r="B219" s="36" t="s">
        <v>154</v>
      </c>
      <c r="C219" s="36"/>
      <c r="D219" s="40">
        <f>D217+D218</f>
        <v>688967</v>
      </c>
      <c r="E219" s="40">
        <f t="shared" si="9"/>
        <v>47542.119999999995</v>
      </c>
      <c r="F219" s="40">
        <f>F217+F218</f>
        <v>736509.12</v>
      </c>
      <c r="G219" s="40">
        <f>G217+G218</f>
        <v>681977.0031189859</v>
      </c>
      <c r="H219" s="40">
        <f>H217+H218</f>
        <v>681977.0031189859</v>
      </c>
    </row>
    <row r="220" spans="1:8" ht="12.75">
      <c r="A220" s="39"/>
      <c r="B220" s="36" t="s">
        <v>155</v>
      </c>
      <c r="C220" s="36"/>
      <c r="D220" s="42">
        <f>D216-D219</f>
        <v>0</v>
      </c>
      <c r="E220" s="40">
        <f t="shared" si="9"/>
        <v>0</v>
      </c>
      <c r="F220" s="42">
        <f>F216-F219</f>
        <v>0</v>
      </c>
      <c r="G220" s="42">
        <f>G216-G219</f>
        <v>0</v>
      </c>
      <c r="H220" s="42">
        <f>H216-H219</f>
        <v>0</v>
      </c>
    </row>
    <row r="221" spans="1:8" ht="12.75">
      <c r="A221" s="36" t="s">
        <v>156</v>
      </c>
      <c r="B221" s="36"/>
      <c r="C221" s="36"/>
      <c r="D221" s="42"/>
      <c r="E221" s="40"/>
      <c r="F221" s="42"/>
      <c r="G221" s="38"/>
      <c r="H221" s="38"/>
    </row>
    <row r="222" spans="1:8" ht="12.75">
      <c r="A222" s="39">
        <v>8</v>
      </c>
      <c r="B222" s="36" t="s">
        <v>157</v>
      </c>
      <c r="C222" s="36"/>
      <c r="D222" s="42">
        <v>0</v>
      </c>
      <c r="E222" s="40">
        <f t="shared" si="9"/>
        <v>0</v>
      </c>
      <c r="F222" s="41">
        <v>0</v>
      </c>
      <c r="G222" s="40">
        <v>0</v>
      </c>
      <c r="H222" s="40">
        <v>0</v>
      </c>
    </row>
    <row r="223" spans="1:8" ht="12.75">
      <c r="A223" s="39">
        <v>5</v>
      </c>
      <c r="B223" s="36" t="s">
        <v>158</v>
      </c>
      <c r="C223" s="36"/>
      <c r="D223" s="42">
        <v>0</v>
      </c>
      <c r="E223" s="40">
        <f t="shared" si="9"/>
        <v>0</v>
      </c>
      <c r="F223" s="41">
        <v>0</v>
      </c>
      <c r="G223" s="40">
        <v>0</v>
      </c>
      <c r="H223" s="40">
        <v>0</v>
      </c>
    </row>
    <row r="224" spans="1:8" ht="12.75">
      <c r="A224" s="36"/>
      <c r="B224" s="36" t="s">
        <v>159</v>
      </c>
      <c r="C224" s="36"/>
      <c r="D224" s="42">
        <v>0</v>
      </c>
      <c r="E224" s="40">
        <f t="shared" si="9"/>
        <v>0</v>
      </c>
      <c r="F224" s="41">
        <v>0</v>
      </c>
      <c r="G224" s="40">
        <v>0</v>
      </c>
      <c r="H224" s="40">
        <v>0</v>
      </c>
    </row>
    <row r="225" spans="1:8" ht="12.75">
      <c r="A225" s="36" t="s">
        <v>160</v>
      </c>
      <c r="B225" s="36"/>
      <c r="C225" s="36"/>
      <c r="D225" s="42"/>
      <c r="E225" s="40"/>
      <c r="F225" s="42"/>
      <c r="G225" s="38"/>
      <c r="H225" s="38"/>
    </row>
    <row r="226" spans="1:8" ht="20.25" customHeight="1">
      <c r="A226" s="36"/>
      <c r="B226" s="60" t="s">
        <v>161</v>
      </c>
      <c r="C226" s="60"/>
      <c r="D226" s="42">
        <v>0</v>
      </c>
      <c r="E226" s="40">
        <f t="shared" si="9"/>
        <v>-19867.28</v>
      </c>
      <c r="F226" s="41">
        <v>-19867.28</v>
      </c>
      <c r="G226" s="40">
        <v>0</v>
      </c>
      <c r="H226" s="40">
        <v>0</v>
      </c>
    </row>
    <row r="227" spans="1:8" ht="20.25" customHeight="1">
      <c r="A227" s="36"/>
      <c r="B227" s="60" t="s">
        <v>162</v>
      </c>
      <c r="C227" s="60"/>
      <c r="D227" s="42">
        <v>0</v>
      </c>
      <c r="E227" s="40">
        <f t="shared" si="9"/>
        <v>-19867.28</v>
      </c>
      <c r="F227" s="41">
        <f>F226</f>
        <v>-19867.28</v>
      </c>
      <c r="G227" s="40">
        <v>0</v>
      </c>
      <c r="H227" s="40">
        <v>0</v>
      </c>
    </row>
    <row r="228" spans="1:8" ht="20.25" customHeight="1">
      <c r="A228" s="36"/>
      <c r="B228" s="60" t="s">
        <v>163</v>
      </c>
      <c r="C228" s="60"/>
      <c r="D228" s="42">
        <v>0</v>
      </c>
      <c r="E228" s="41">
        <v>0</v>
      </c>
      <c r="F228" s="41">
        <v>0</v>
      </c>
      <c r="G228" s="40">
        <v>0</v>
      </c>
      <c r="H228" s="40">
        <v>0</v>
      </c>
    </row>
    <row r="229" spans="1:8" ht="12.75">
      <c r="A229" s="36"/>
      <c r="B229" s="36" t="s">
        <v>164</v>
      </c>
      <c r="C229" s="36"/>
      <c r="D229" s="42">
        <v>0</v>
      </c>
      <c r="E229" s="41">
        <v>0</v>
      </c>
      <c r="F229" s="41">
        <v>0</v>
      </c>
      <c r="G229" s="40">
        <v>0</v>
      </c>
      <c r="H229" s="40">
        <v>0</v>
      </c>
    </row>
    <row r="230" spans="1:8" ht="12.75">
      <c r="A230" s="36"/>
      <c r="B230" s="36" t="s">
        <v>165</v>
      </c>
      <c r="C230" s="36"/>
      <c r="D230" s="42">
        <v>0</v>
      </c>
      <c r="E230" s="41">
        <v>0</v>
      </c>
      <c r="F230" s="41">
        <v>0</v>
      </c>
      <c r="G230" s="40">
        <v>0</v>
      </c>
      <c r="H230" s="40">
        <v>0</v>
      </c>
    </row>
    <row r="231" spans="1:8" ht="20.25" customHeight="1">
      <c r="A231" s="43"/>
      <c r="B231" s="61" t="s">
        <v>166</v>
      </c>
      <c r="C231" s="61"/>
      <c r="D231" s="44">
        <v>0</v>
      </c>
      <c r="E231" s="45">
        <v>0</v>
      </c>
      <c r="F231" s="45">
        <v>0</v>
      </c>
      <c r="G231" s="46">
        <v>0</v>
      </c>
      <c r="H231" s="46">
        <v>0</v>
      </c>
    </row>
    <row r="232" spans="1:7" ht="12.75">
      <c r="A232" s="47"/>
      <c r="B232" s="47"/>
      <c r="C232" s="47"/>
      <c r="D232" s="47"/>
      <c r="E232" s="48"/>
      <c r="F232" s="49"/>
      <c r="G232" s="49"/>
    </row>
    <row r="233" spans="1:7" ht="12.75">
      <c r="A233" s="47"/>
      <c r="B233" s="47"/>
      <c r="C233" s="47"/>
      <c r="D233" s="47"/>
      <c r="E233" s="48"/>
      <c r="F233" s="49"/>
      <c r="G233" s="49"/>
    </row>
    <row r="234" spans="1:7" ht="12.75">
      <c r="A234" s="47"/>
      <c r="B234" s="47" t="s">
        <v>168</v>
      </c>
      <c r="C234" s="59" t="s">
        <v>177</v>
      </c>
      <c r="D234" s="47" t="s">
        <v>167</v>
      </c>
      <c r="E234" s="48"/>
      <c r="F234" s="49"/>
      <c r="G234" s="49"/>
    </row>
    <row r="235" spans="1:7" ht="12.75">
      <c r="A235" s="47"/>
      <c r="B235" s="47" t="s">
        <v>169</v>
      </c>
      <c r="C235" s="59" t="s">
        <v>178</v>
      </c>
      <c r="D235" s="47" t="s">
        <v>173</v>
      </c>
      <c r="E235" s="48"/>
      <c r="F235" s="49"/>
      <c r="G235" s="49"/>
    </row>
    <row r="236" spans="2:7" ht="12.75">
      <c r="B236" s="47" t="s">
        <v>170</v>
      </c>
      <c r="C236" s="59" t="s">
        <v>176</v>
      </c>
      <c r="D236" s="47"/>
      <c r="E236" s="48"/>
      <c r="F236" s="49"/>
      <c r="G236" s="49"/>
    </row>
  </sheetData>
  <sheetProtection/>
  <mergeCells count="84">
    <mergeCell ref="B8:C8"/>
    <mergeCell ref="B9:C9"/>
    <mergeCell ref="B10:C10"/>
    <mergeCell ref="B7:C7"/>
    <mergeCell ref="B28:C28"/>
    <mergeCell ref="A1:H1"/>
    <mergeCell ref="B29:C29"/>
    <mergeCell ref="B21:C21"/>
    <mergeCell ref="B22:C22"/>
    <mergeCell ref="B11:C11"/>
    <mergeCell ref="B12:C12"/>
    <mergeCell ref="B46:C46"/>
    <mergeCell ref="B47:C47"/>
    <mergeCell ref="B48:C48"/>
    <mergeCell ref="B45:C45"/>
    <mergeCell ref="B33:C33"/>
    <mergeCell ref="B34:C34"/>
    <mergeCell ref="B67:C67"/>
    <mergeCell ref="B68:C68"/>
    <mergeCell ref="B55:C55"/>
    <mergeCell ref="B56:C56"/>
    <mergeCell ref="B57:C57"/>
    <mergeCell ref="B54:C54"/>
    <mergeCell ref="B98:C98"/>
    <mergeCell ref="B99:C99"/>
    <mergeCell ref="B91:C91"/>
    <mergeCell ref="B90:C90"/>
    <mergeCell ref="B81:C81"/>
    <mergeCell ref="B80:C80"/>
    <mergeCell ref="B113:C113"/>
    <mergeCell ref="B103:C103"/>
    <mergeCell ref="B104:C104"/>
    <mergeCell ref="B134:C134"/>
    <mergeCell ref="B125:C125"/>
    <mergeCell ref="B126:C126"/>
    <mergeCell ref="B123:C123"/>
    <mergeCell ref="B124:C124"/>
    <mergeCell ref="B144:C144"/>
    <mergeCell ref="B135:C135"/>
    <mergeCell ref="B139:C139"/>
    <mergeCell ref="B114:C114"/>
    <mergeCell ref="B108:C108"/>
    <mergeCell ref="B109:C109"/>
    <mergeCell ref="B156:C156"/>
    <mergeCell ref="B157:C157"/>
    <mergeCell ref="B150:C150"/>
    <mergeCell ref="B151:C151"/>
    <mergeCell ref="B152:C152"/>
    <mergeCell ref="B118:C118"/>
    <mergeCell ref="B119:C119"/>
    <mergeCell ref="B145:C145"/>
    <mergeCell ref="B149:C149"/>
    <mergeCell ref="B140:C140"/>
    <mergeCell ref="B166:C166"/>
    <mergeCell ref="B163:C163"/>
    <mergeCell ref="B164:C164"/>
    <mergeCell ref="B165:C165"/>
    <mergeCell ref="B158:C158"/>
    <mergeCell ref="B159:C159"/>
    <mergeCell ref="B183:C183"/>
    <mergeCell ref="B184:C184"/>
    <mergeCell ref="B178:C178"/>
    <mergeCell ref="B179:C179"/>
    <mergeCell ref="B173:C173"/>
    <mergeCell ref="B174:C174"/>
    <mergeCell ref="A196:C196"/>
    <mergeCell ref="B197:C197"/>
    <mergeCell ref="B198:C198"/>
    <mergeCell ref="B194:C194"/>
    <mergeCell ref="B185:C185"/>
    <mergeCell ref="B186:C186"/>
    <mergeCell ref="B202:C202"/>
    <mergeCell ref="B203:C203"/>
    <mergeCell ref="B204:C204"/>
    <mergeCell ref="B199:C199"/>
    <mergeCell ref="B200:C200"/>
    <mergeCell ref="B201:C201"/>
    <mergeCell ref="B226:C226"/>
    <mergeCell ref="B227:C227"/>
    <mergeCell ref="B228:C228"/>
    <mergeCell ref="B231:C231"/>
    <mergeCell ref="B205:C205"/>
    <mergeCell ref="B206:C206"/>
    <mergeCell ref="B207:C207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2023-07-31T12:58:15Z</dcterms:modified>
  <cp:category/>
  <cp:version/>
  <cp:contentType/>
  <cp:contentStatus/>
</cp:coreProperties>
</file>