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štvo\Downloads\"/>
    </mc:Choice>
  </mc:AlternateContent>
  <bookViews>
    <workbookView xWindow="0" yWindow="0" windowWidth="28800" windowHeight="12135" tabRatio="500" activeTab="2"/>
  </bookViews>
  <sheets>
    <sheet name="Plan 2020." sheetId="4" r:id="rId1"/>
    <sheet name="1. izmjene" sheetId="5" r:id="rId2"/>
    <sheet name="2. izmjene" sheetId="6" r:id="rId3"/>
  </sheets>
  <definedNames>
    <definedName name="_xlnm.Print_Area" localSheetId="0">'Plan 2020.'!$A$1:$E$191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6" l="1"/>
  <c r="I19" i="6"/>
  <c r="H18" i="6"/>
  <c r="I18" i="6"/>
  <c r="H17" i="6"/>
  <c r="I17" i="6"/>
  <c r="H95" i="6"/>
  <c r="H112" i="6"/>
  <c r="H72" i="6"/>
  <c r="H73" i="6"/>
  <c r="G193" i="6"/>
  <c r="G152" i="6"/>
  <c r="G141" i="6"/>
  <c r="G137" i="6"/>
  <c r="G133" i="6"/>
  <c r="G129" i="6"/>
  <c r="G125" i="6"/>
  <c r="G121" i="6"/>
  <c r="G119" i="6"/>
  <c r="G113" i="6"/>
  <c r="I108" i="6"/>
  <c r="H108" i="6"/>
  <c r="G108" i="6"/>
  <c r="G109" i="6"/>
  <c r="G100" i="6"/>
  <c r="G88" i="6"/>
  <c r="G82" i="6"/>
  <c r="G78" i="6"/>
  <c r="G70" i="6"/>
  <c r="G67" i="6"/>
  <c r="G63" i="6"/>
  <c r="G58" i="6"/>
  <c r="G18" i="6"/>
  <c r="I39" i="6"/>
  <c r="I48" i="6"/>
  <c r="I45" i="6"/>
  <c r="I38" i="6" s="1"/>
  <c r="I37" i="6" s="1"/>
  <c r="I14" i="6" s="1"/>
  <c r="I43" i="6"/>
  <c r="H45" i="6"/>
  <c r="H38" i="6" s="1"/>
  <c r="H43" i="6"/>
  <c r="G27" i="6"/>
  <c r="G26" i="6"/>
  <c r="I215" i="6"/>
  <c r="I210" i="6"/>
  <c r="I200" i="6"/>
  <c r="I193" i="6"/>
  <c r="I189" i="6"/>
  <c r="I181" i="6"/>
  <c r="I180" i="6" s="1"/>
  <c r="I161" i="6"/>
  <c r="I152" i="6"/>
  <c r="H151" i="6"/>
  <c r="I151" i="6"/>
  <c r="I145" i="6"/>
  <c r="I105" i="6"/>
  <c r="I58" i="6"/>
  <c r="F211" i="6"/>
  <c r="F216" i="6"/>
  <c r="F219" i="6"/>
  <c r="F222" i="6"/>
  <c r="D211" i="6"/>
  <c r="D216" i="6"/>
  <c r="D219" i="6"/>
  <c r="D222" i="6"/>
  <c r="D224" i="6"/>
  <c r="H214" i="6"/>
  <c r="I214" i="6"/>
  <c r="E215" i="6"/>
  <c r="D215" i="6" s="1"/>
  <c r="G215" i="6"/>
  <c r="C215" i="6"/>
  <c r="C214" i="6" s="1"/>
  <c r="H217" i="6"/>
  <c r="I217" i="6"/>
  <c r="E218" i="6"/>
  <c r="G218" i="6"/>
  <c r="C218" i="6"/>
  <c r="C217" i="6" s="1"/>
  <c r="E221" i="6"/>
  <c r="D221" i="6" s="1"/>
  <c r="G221" i="6"/>
  <c r="F221" i="6" s="1"/>
  <c r="C221" i="6"/>
  <c r="E223" i="6"/>
  <c r="D223" i="6" s="1"/>
  <c r="G223" i="6"/>
  <c r="C223" i="6"/>
  <c r="H209" i="6"/>
  <c r="H208" i="6" s="1"/>
  <c r="H207" i="6" s="1"/>
  <c r="I209" i="6"/>
  <c r="I208" i="6" s="1"/>
  <c r="I207" i="6" s="1"/>
  <c r="E210" i="6"/>
  <c r="E209" i="6" s="1"/>
  <c r="E208" i="6" s="1"/>
  <c r="E207" i="6" s="1"/>
  <c r="G210" i="6"/>
  <c r="G209" i="6" s="1"/>
  <c r="G208" i="6" s="1"/>
  <c r="G207" i="6" s="1"/>
  <c r="C210" i="6"/>
  <c r="C209" i="6" s="1"/>
  <c r="C208" i="6" s="1"/>
  <c r="C207" i="6" s="1"/>
  <c r="F201" i="6"/>
  <c r="D201" i="6"/>
  <c r="H199" i="6"/>
  <c r="H198" i="6" s="1"/>
  <c r="I199" i="6"/>
  <c r="I198" i="6" s="1"/>
  <c r="E200" i="6"/>
  <c r="E199" i="6" s="1"/>
  <c r="E198" i="6" s="1"/>
  <c r="G200" i="6"/>
  <c r="G199" i="6" s="1"/>
  <c r="G198" i="6" s="1"/>
  <c r="C200" i="6"/>
  <c r="C199" i="6" s="1"/>
  <c r="C198" i="6" s="1"/>
  <c r="F182" i="6"/>
  <c r="D182" i="6"/>
  <c r="H180" i="6"/>
  <c r="E181" i="6"/>
  <c r="E180" i="6" s="1"/>
  <c r="G181" i="6"/>
  <c r="C181" i="6"/>
  <c r="C180" i="6" s="1"/>
  <c r="F174" i="6"/>
  <c r="D174" i="6"/>
  <c r="H172" i="6"/>
  <c r="H171" i="6" s="1"/>
  <c r="I172" i="6"/>
  <c r="I171" i="6" s="1"/>
  <c r="E173" i="6"/>
  <c r="E172" i="6" s="1"/>
  <c r="E171" i="6" s="1"/>
  <c r="G173" i="6"/>
  <c r="G172" i="6" s="1"/>
  <c r="G171" i="6" s="1"/>
  <c r="C173" i="6"/>
  <c r="C172" i="6" s="1"/>
  <c r="C171" i="6" s="1"/>
  <c r="F153" i="6"/>
  <c r="D153" i="6"/>
  <c r="E152" i="6"/>
  <c r="E151" i="6" s="1"/>
  <c r="C152" i="6"/>
  <c r="C151" i="6" s="1"/>
  <c r="F111" i="6"/>
  <c r="D111" i="6"/>
  <c r="F90" i="6"/>
  <c r="D90" i="6"/>
  <c r="H20" i="6" l="1"/>
  <c r="G17" i="6"/>
  <c r="G19" i="6" s="1"/>
  <c r="C220" i="6"/>
  <c r="F218" i="6"/>
  <c r="G217" i="6"/>
  <c r="D218" i="6"/>
  <c r="C213" i="6"/>
  <c r="F223" i="6"/>
  <c r="F215" i="6"/>
  <c r="F207" i="6"/>
  <c r="G220" i="6"/>
  <c r="G214" i="6"/>
  <c r="D207" i="6"/>
  <c r="E220" i="6"/>
  <c r="D220" i="6" s="1"/>
  <c r="E217" i="6"/>
  <c r="D217" i="6" s="1"/>
  <c r="E214" i="6"/>
  <c r="D210" i="6"/>
  <c r="F210" i="6"/>
  <c r="D209" i="6"/>
  <c r="F209" i="6"/>
  <c r="D208" i="6"/>
  <c r="F208" i="6"/>
  <c r="F181" i="6"/>
  <c r="D198" i="6"/>
  <c r="F198" i="6"/>
  <c r="D200" i="6"/>
  <c r="F200" i="6"/>
  <c r="D199" i="6"/>
  <c r="F199" i="6"/>
  <c r="D152" i="6"/>
  <c r="F152" i="6"/>
  <c r="D181" i="6"/>
  <c r="D151" i="6"/>
  <c r="F171" i="6"/>
  <c r="G180" i="6"/>
  <c r="D180" i="6"/>
  <c r="D171" i="6"/>
  <c r="D173" i="6"/>
  <c r="F173" i="6"/>
  <c r="G151" i="6"/>
  <c r="D172" i="6"/>
  <c r="F172" i="6"/>
  <c r="F59" i="6"/>
  <c r="F60" i="6"/>
  <c r="F61" i="6"/>
  <c r="F62" i="6"/>
  <c r="F64" i="6"/>
  <c r="F68" i="6"/>
  <c r="F69" i="6"/>
  <c r="F71" i="6"/>
  <c r="F75" i="6"/>
  <c r="F89" i="6"/>
  <c r="F91" i="6"/>
  <c r="F93" i="6"/>
  <c r="F98" i="6"/>
  <c r="F101" i="6"/>
  <c r="F102" i="6"/>
  <c r="F103" i="6"/>
  <c r="F106" i="6"/>
  <c r="F110" i="6"/>
  <c r="F114" i="6"/>
  <c r="F115" i="6"/>
  <c r="F116" i="6"/>
  <c r="F117" i="6"/>
  <c r="F118" i="6"/>
  <c r="F120" i="6"/>
  <c r="F122" i="6"/>
  <c r="F123" i="6"/>
  <c r="F126" i="6"/>
  <c r="F130" i="6"/>
  <c r="F131" i="6"/>
  <c r="F132" i="6"/>
  <c r="F134" i="6"/>
  <c r="F135" i="6"/>
  <c r="F146" i="6"/>
  <c r="F149" i="6"/>
  <c r="F190" i="6"/>
  <c r="F194" i="6"/>
  <c r="F195" i="6"/>
  <c r="F197" i="6"/>
  <c r="F206" i="6"/>
  <c r="F224" i="6"/>
  <c r="F228" i="6"/>
  <c r="F231" i="6"/>
  <c r="F234" i="6"/>
  <c r="F15" i="6"/>
  <c r="F22" i="6"/>
  <c r="F23" i="6"/>
  <c r="F26" i="6"/>
  <c r="F27" i="6"/>
  <c r="F29" i="6"/>
  <c r="F30" i="6"/>
  <c r="F31" i="6"/>
  <c r="G233" i="6"/>
  <c r="G232" i="6" s="1"/>
  <c r="G230" i="6"/>
  <c r="G229" i="6" s="1"/>
  <c r="G227" i="6"/>
  <c r="G205" i="6"/>
  <c r="G204" i="6" s="1"/>
  <c r="G203" i="6" s="1"/>
  <c r="G202" i="6" s="1"/>
  <c r="G196" i="6"/>
  <c r="G189" i="6"/>
  <c r="G188" i="6" s="1"/>
  <c r="G187" i="6" s="1"/>
  <c r="G184" i="6"/>
  <c r="G183" i="6" s="1"/>
  <c r="G177" i="6"/>
  <c r="G176" i="6" s="1"/>
  <c r="G169" i="6"/>
  <c r="G165" i="6"/>
  <c r="G164" i="6" s="1"/>
  <c r="G161" i="6"/>
  <c r="G160" i="6" s="1"/>
  <c r="G157" i="6"/>
  <c r="G155" i="6"/>
  <c r="G148" i="6"/>
  <c r="G147" i="6" s="1"/>
  <c r="G145" i="6"/>
  <c r="G144" i="6" s="1"/>
  <c r="G124" i="6"/>
  <c r="G105" i="6"/>
  <c r="G104" i="6" s="1"/>
  <c r="G99" i="6"/>
  <c r="G40" i="6" s="1"/>
  <c r="G97" i="6"/>
  <c r="G96" i="6" s="1"/>
  <c r="G95" i="6" s="1"/>
  <c r="G92" i="6"/>
  <c r="G74" i="6"/>
  <c r="G73" i="6" s="1"/>
  <c r="G24" i="6"/>
  <c r="F220" i="6" l="1"/>
  <c r="G213" i="6"/>
  <c r="E213" i="6"/>
  <c r="D214" i="6"/>
  <c r="F214" i="6"/>
  <c r="F217" i="6"/>
  <c r="G179" i="6"/>
  <c r="F180" i="6"/>
  <c r="G192" i="6"/>
  <c r="G191" i="6" s="1"/>
  <c r="G186" i="6" s="1"/>
  <c r="F151" i="6"/>
  <c r="G154" i="6"/>
  <c r="G159" i="6"/>
  <c r="G175" i="6"/>
  <c r="G163" i="6"/>
  <c r="G66" i="6"/>
  <c r="G65" i="6" s="1"/>
  <c r="G168" i="6"/>
  <c r="G226" i="6"/>
  <c r="G225" i="6" s="1"/>
  <c r="G57" i="6"/>
  <c r="G136" i="6"/>
  <c r="G128" i="6"/>
  <c r="G112" i="6"/>
  <c r="G107" i="6" s="1"/>
  <c r="G87" i="6"/>
  <c r="G86" i="6" s="1"/>
  <c r="G85" i="6" s="1"/>
  <c r="G77" i="6"/>
  <c r="G72" i="6"/>
  <c r="G42" i="6"/>
  <c r="G47" i="6"/>
  <c r="G143" i="6"/>
  <c r="D234" i="6"/>
  <c r="E233" i="6"/>
  <c r="F233" i="6" s="1"/>
  <c r="C233" i="6"/>
  <c r="D231" i="6"/>
  <c r="E230" i="6"/>
  <c r="F230" i="6" s="1"/>
  <c r="C230" i="6"/>
  <c r="H230" i="6" s="1"/>
  <c r="D228" i="6"/>
  <c r="E227" i="6"/>
  <c r="F227" i="6" s="1"/>
  <c r="C227" i="6"/>
  <c r="D206" i="6"/>
  <c r="E205" i="6"/>
  <c r="F205" i="6" s="1"/>
  <c r="C205" i="6"/>
  <c r="C204" i="6" s="1"/>
  <c r="C203" i="6" s="1"/>
  <c r="C202" i="6" s="1"/>
  <c r="I204" i="6"/>
  <c r="I203" i="6" s="1"/>
  <c r="I202" i="6" s="1"/>
  <c r="H204" i="6"/>
  <c r="H203" i="6" s="1"/>
  <c r="H202" i="6" s="1"/>
  <c r="D197" i="6"/>
  <c r="E196" i="6"/>
  <c r="F196" i="6" s="1"/>
  <c r="C196" i="6"/>
  <c r="D195" i="6"/>
  <c r="D194" i="6"/>
  <c r="E193" i="6"/>
  <c r="F193" i="6" s="1"/>
  <c r="C193" i="6"/>
  <c r="D190" i="6"/>
  <c r="E189" i="6"/>
  <c r="F189" i="6" s="1"/>
  <c r="C189" i="6"/>
  <c r="C188" i="6" s="1"/>
  <c r="C187" i="6" s="1"/>
  <c r="I188" i="6"/>
  <c r="I187" i="6" s="1"/>
  <c r="H188" i="6"/>
  <c r="H187" i="6" s="1"/>
  <c r="E185" i="6"/>
  <c r="F185" i="6" s="1"/>
  <c r="C184" i="6"/>
  <c r="E178" i="6"/>
  <c r="F178" i="6" s="1"/>
  <c r="C177" i="6"/>
  <c r="H177" i="6" s="1"/>
  <c r="E170" i="6"/>
  <c r="C169" i="6"/>
  <c r="E166" i="6"/>
  <c r="F166" i="6" s="1"/>
  <c r="C165" i="6"/>
  <c r="C164" i="6" s="1"/>
  <c r="C163" i="6" s="1"/>
  <c r="E162" i="6"/>
  <c r="F162" i="6" s="1"/>
  <c r="C161" i="6"/>
  <c r="E158" i="6"/>
  <c r="F158" i="6" s="1"/>
  <c r="C157" i="6"/>
  <c r="H157" i="6" s="1"/>
  <c r="I157" i="6" s="1"/>
  <c r="E156" i="6"/>
  <c r="C155" i="6"/>
  <c r="D149" i="6"/>
  <c r="E148" i="6"/>
  <c r="F148" i="6" s="1"/>
  <c r="C148" i="6"/>
  <c r="D146" i="6"/>
  <c r="E145" i="6"/>
  <c r="C145" i="6"/>
  <c r="C142" i="6"/>
  <c r="C141" i="6" s="1"/>
  <c r="C140" i="6"/>
  <c r="E140" i="6" s="1"/>
  <c r="C139" i="6"/>
  <c r="E139" i="6" s="1"/>
  <c r="C138" i="6"/>
  <c r="D135" i="6"/>
  <c r="C134" i="6"/>
  <c r="C133" i="6" s="1"/>
  <c r="I133" i="6" s="1"/>
  <c r="E133" i="6"/>
  <c r="F133" i="6" s="1"/>
  <c r="C132" i="6"/>
  <c r="D132" i="6" s="1"/>
  <c r="C131" i="6"/>
  <c r="D131" i="6" s="1"/>
  <c r="C130" i="6"/>
  <c r="E129" i="6"/>
  <c r="F129" i="6" s="1"/>
  <c r="D126" i="6"/>
  <c r="E125" i="6"/>
  <c r="E124" i="6" s="1"/>
  <c r="F124" i="6" s="1"/>
  <c r="C125" i="6"/>
  <c r="C124" i="6" s="1"/>
  <c r="D123" i="6"/>
  <c r="D122" i="6"/>
  <c r="E121" i="6"/>
  <c r="F121" i="6" s="1"/>
  <c r="C121" i="6"/>
  <c r="I121" i="6" s="1"/>
  <c r="D120" i="6"/>
  <c r="E119" i="6"/>
  <c r="F119" i="6" s="1"/>
  <c r="C119" i="6"/>
  <c r="H119" i="6" s="1"/>
  <c r="I119" i="6" s="1"/>
  <c r="D118" i="6"/>
  <c r="D117" i="6"/>
  <c r="C116" i="6"/>
  <c r="D116" i="6" s="1"/>
  <c r="C115" i="6"/>
  <c r="D115" i="6" s="1"/>
  <c r="C114" i="6"/>
  <c r="D114" i="6" s="1"/>
  <c r="E113" i="6"/>
  <c r="F113" i="6" s="1"/>
  <c r="D110" i="6"/>
  <c r="E109" i="6"/>
  <c r="E108" i="6" s="1"/>
  <c r="F108" i="6" s="1"/>
  <c r="C109" i="6"/>
  <c r="D106" i="6"/>
  <c r="E105" i="6"/>
  <c r="C105" i="6"/>
  <c r="C104" i="6" s="1"/>
  <c r="I104" i="6"/>
  <c r="H104" i="6"/>
  <c r="D103" i="6"/>
  <c r="D102" i="6"/>
  <c r="D101" i="6"/>
  <c r="E100" i="6"/>
  <c r="F100" i="6" s="1"/>
  <c r="C100" i="6"/>
  <c r="D98" i="6"/>
  <c r="E97" i="6"/>
  <c r="C97" i="6"/>
  <c r="C96" i="6" s="1"/>
  <c r="I96" i="6"/>
  <c r="H96" i="6"/>
  <c r="D93" i="6"/>
  <c r="E92" i="6"/>
  <c r="F92" i="6" s="1"/>
  <c r="C92" i="6"/>
  <c r="D91" i="6"/>
  <c r="D89" i="6"/>
  <c r="E88" i="6"/>
  <c r="F88" i="6" s="1"/>
  <c r="C88" i="6"/>
  <c r="H88" i="6" s="1"/>
  <c r="E84" i="6"/>
  <c r="F84" i="6" s="1"/>
  <c r="E83" i="6"/>
  <c r="C82" i="6"/>
  <c r="H82" i="6" s="1"/>
  <c r="I82" i="6" s="1"/>
  <c r="C81" i="6"/>
  <c r="E81" i="6" s="1"/>
  <c r="F81" i="6" s="1"/>
  <c r="C80" i="6"/>
  <c r="E80" i="6" s="1"/>
  <c r="C79" i="6"/>
  <c r="E79" i="6" s="1"/>
  <c r="F79" i="6" s="1"/>
  <c r="D75" i="6"/>
  <c r="E74" i="6"/>
  <c r="E73" i="6" s="1"/>
  <c r="E72" i="6" s="1"/>
  <c r="C74" i="6"/>
  <c r="D71" i="6"/>
  <c r="E70" i="6"/>
  <c r="F70" i="6" s="1"/>
  <c r="C70" i="6"/>
  <c r="I70" i="6" s="1"/>
  <c r="D69" i="6"/>
  <c r="D68" i="6"/>
  <c r="E67" i="6"/>
  <c r="F67" i="6" s="1"/>
  <c r="C67" i="6"/>
  <c r="H67" i="6" s="1"/>
  <c r="D64" i="6"/>
  <c r="E63" i="6"/>
  <c r="F63" i="6" s="1"/>
  <c r="C63" i="6"/>
  <c r="C62" i="6"/>
  <c r="D62" i="6" s="1"/>
  <c r="C61" i="6"/>
  <c r="D61" i="6" s="1"/>
  <c r="C60" i="6"/>
  <c r="D60" i="6" s="1"/>
  <c r="C59" i="6"/>
  <c r="D59" i="6" s="1"/>
  <c r="E58" i="6"/>
  <c r="F58" i="6" s="1"/>
  <c r="D31" i="6"/>
  <c r="D30" i="6"/>
  <c r="D29" i="6"/>
  <c r="I28" i="6"/>
  <c r="H28" i="6"/>
  <c r="E28" i="6"/>
  <c r="D27" i="6"/>
  <c r="D26" i="6"/>
  <c r="I24" i="6"/>
  <c r="H24" i="6"/>
  <c r="E24" i="6"/>
  <c r="F24" i="6" s="1"/>
  <c r="C24" i="6"/>
  <c r="D23" i="6"/>
  <c r="D22" i="6"/>
  <c r="D15" i="6"/>
  <c r="G56" i="6" l="1"/>
  <c r="G49" i="6"/>
  <c r="G44" i="6"/>
  <c r="G43" i="6" s="1"/>
  <c r="G212" i="6"/>
  <c r="D213" i="6"/>
  <c r="F213" i="6"/>
  <c r="G46" i="6"/>
  <c r="G45" i="6" s="1"/>
  <c r="G127" i="6"/>
  <c r="C229" i="6"/>
  <c r="D24" i="6"/>
  <c r="E57" i="6"/>
  <c r="F57" i="6" s="1"/>
  <c r="D196" i="6"/>
  <c r="E165" i="6"/>
  <c r="F165" i="6" s="1"/>
  <c r="H125" i="6"/>
  <c r="D63" i="6"/>
  <c r="C144" i="6"/>
  <c r="H66" i="6"/>
  <c r="H65" i="6" s="1"/>
  <c r="C113" i="6"/>
  <c r="D113" i="6" s="1"/>
  <c r="D121" i="6"/>
  <c r="D134" i="6"/>
  <c r="F170" i="6"/>
  <c r="D170" i="6"/>
  <c r="D67" i="6"/>
  <c r="D109" i="6"/>
  <c r="D145" i="6"/>
  <c r="H165" i="6"/>
  <c r="H164" i="6" s="1"/>
  <c r="H163" i="6" s="1"/>
  <c r="I196" i="6"/>
  <c r="G150" i="6"/>
  <c r="D105" i="6"/>
  <c r="E142" i="6"/>
  <c r="F142" i="6" s="1"/>
  <c r="D158" i="6"/>
  <c r="D178" i="6"/>
  <c r="D230" i="6"/>
  <c r="G41" i="6"/>
  <c r="G39" i="6" s="1"/>
  <c r="E82" i="6"/>
  <c r="E66" i="6"/>
  <c r="D97" i="6"/>
  <c r="C137" i="6"/>
  <c r="I136" i="6" s="1"/>
  <c r="E144" i="6"/>
  <c r="F144" i="6" s="1"/>
  <c r="F145" i="6"/>
  <c r="C78" i="6"/>
  <c r="D83" i="6"/>
  <c r="F83" i="6"/>
  <c r="D92" i="6"/>
  <c r="C108" i="6"/>
  <c r="E138" i="6"/>
  <c r="F138" i="6" s="1"/>
  <c r="E157" i="6"/>
  <c r="D166" i="6"/>
  <c r="C176" i="6"/>
  <c r="C175" i="6" s="1"/>
  <c r="E177" i="6"/>
  <c r="E229" i="6"/>
  <c r="F229" i="6" s="1"/>
  <c r="F97" i="6"/>
  <c r="G167" i="6"/>
  <c r="D28" i="6"/>
  <c r="F28" i="6"/>
  <c r="H63" i="6"/>
  <c r="I63" i="6" s="1"/>
  <c r="D84" i="6"/>
  <c r="D119" i="6"/>
  <c r="D125" i="6"/>
  <c r="E128" i="6"/>
  <c r="F128" i="6" s="1"/>
  <c r="D156" i="6"/>
  <c r="F156" i="6"/>
  <c r="F125" i="6"/>
  <c r="D139" i="6"/>
  <c r="F139" i="6"/>
  <c r="D140" i="6"/>
  <c r="F140" i="6"/>
  <c r="F109" i="6"/>
  <c r="F72" i="6"/>
  <c r="F105" i="6"/>
  <c r="G48" i="6"/>
  <c r="D88" i="6"/>
  <c r="C87" i="6"/>
  <c r="C86" i="6" s="1"/>
  <c r="C85" i="6" s="1"/>
  <c r="F74" i="6"/>
  <c r="D80" i="6"/>
  <c r="F80" i="6"/>
  <c r="D81" i="6"/>
  <c r="F73" i="6"/>
  <c r="G76" i="6"/>
  <c r="E96" i="6"/>
  <c r="E104" i="6"/>
  <c r="C77" i="6"/>
  <c r="D162" i="6"/>
  <c r="E161" i="6"/>
  <c r="F161" i="6" s="1"/>
  <c r="D185" i="6"/>
  <c r="E184" i="6"/>
  <c r="F184" i="6" s="1"/>
  <c r="C66" i="6"/>
  <c r="I67" i="6"/>
  <c r="I66" i="6" s="1"/>
  <c r="I65" i="6" s="1"/>
  <c r="D70" i="6"/>
  <c r="C73" i="6"/>
  <c r="D74" i="6"/>
  <c r="D79" i="6"/>
  <c r="E78" i="6"/>
  <c r="F78" i="6" s="1"/>
  <c r="E112" i="6"/>
  <c r="F112" i="6" s="1"/>
  <c r="D205" i="6"/>
  <c r="E204" i="6"/>
  <c r="F204" i="6" s="1"/>
  <c r="E169" i="6"/>
  <c r="F169" i="6" s="1"/>
  <c r="C58" i="6"/>
  <c r="H233" i="6"/>
  <c r="C232" i="6"/>
  <c r="C18" i="6"/>
  <c r="I230" i="6"/>
  <c r="I229" i="6" s="1"/>
  <c r="H229" i="6"/>
  <c r="C99" i="6"/>
  <c r="C40" i="6" s="1"/>
  <c r="C129" i="6"/>
  <c r="D130" i="6"/>
  <c r="I144" i="6"/>
  <c r="H144" i="6"/>
  <c r="C147" i="6"/>
  <c r="C160" i="6"/>
  <c r="C159" i="6" s="1"/>
  <c r="I165" i="6"/>
  <c r="I164" i="6" s="1"/>
  <c r="I163" i="6" s="1"/>
  <c r="H169" i="6"/>
  <c r="C168" i="6"/>
  <c r="C167" i="6" s="1"/>
  <c r="H176" i="6"/>
  <c r="H175" i="6" s="1"/>
  <c r="I177" i="6"/>
  <c r="I176" i="6" s="1"/>
  <c r="I175" i="6" s="1"/>
  <c r="H184" i="6"/>
  <c r="C183" i="6"/>
  <c r="C179" i="6" s="1"/>
  <c r="C192" i="6"/>
  <c r="C191" i="6" s="1"/>
  <c r="C186" i="6" s="1"/>
  <c r="H223" i="6"/>
  <c r="H220" i="6" s="1"/>
  <c r="H213" i="6" s="1"/>
  <c r="D233" i="6"/>
  <c r="E232" i="6"/>
  <c r="F232" i="6" s="1"/>
  <c r="D133" i="6"/>
  <c r="E87" i="6"/>
  <c r="F87" i="6" s="1"/>
  <c r="D100" i="6"/>
  <c r="E99" i="6"/>
  <c r="F99" i="6" s="1"/>
  <c r="D108" i="6"/>
  <c r="D124" i="6"/>
  <c r="D148" i="6"/>
  <c r="E147" i="6"/>
  <c r="F147" i="6" s="1"/>
  <c r="H155" i="6"/>
  <c r="C154" i="6"/>
  <c r="C150" i="6" s="1"/>
  <c r="D189" i="6"/>
  <c r="E188" i="6"/>
  <c r="F188" i="6" s="1"/>
  <c r="D193" i="6"/>
  <c r="E192" i="6"/>
  <c r="F192" i="6" s="1"/>
  <c r="C226" i="6"/>
  <c r="H87" i="6"/>
  <c r="H86" i="6" s="1"/>
  <c r="H85" i="6" s="1"/>
  <c r="I88" i="6"/>
  <c r="I87" i="6" s="1"/>
  <c r="I86" i="6" s="1"/>
  <c r="I85" i="6" s="1"/>
  <c r="I109" i="6"/>
  <c r="C112" i="6"/>
  <c r="I125" i="6"/>
  <c r="I124" i="6" s="1"/>
  <c r="H124" i="6"/>
  <c r="E155" i="6"/>
  <c r="F155" i="6" s="1"/>
  <c r="D227" i="6"/>
  <c r="E226" i="6"/>
  <c r="F226" i="6" s="1"/>
  <c r="F176" i="5"/>
  <c r="F175" i="5" s="1"/>
  <c r="G176" i="5"/>
  <c r="G175" i="5" s="1"/>
  <c r="F103" i="5"/>
  <c r="G103" i="5"/>
  <c r="F95" i="5"/>
  <c r="G95" i="5"/>
  <c r="D27" i="5"/>
  <c r="D26" i="5"/>
  <c r="D17" i="5"/>
  <c r="E17" i="5"/>
  <c r="C17" i="5"/>
  <c r="D47" i="5"/>
  <c r="E47" i="5"/>
  <c r="C47" i="5"/>
  <c r="D49" i="5"/>
  <c r="E49" i="5"/>
  <c r="C49" i="5"/>
  <c r="D41" i="5"/>
  <c r="E41" i="5"/>
  <c r="C41" i="5"/>
  <c r="D54" i="5"/>
  <c r="E54" i="5"/>
  <c r="C54" i="5"/>
  <c r="D67" i="5"/>
  <c r="E67" i="5"/>
  <c r="C67" i="5"/>
  <c r="D56" i="5"/>
  <c r="D57" i="5"/>
  <c r="D58" i="5"/>
  <c r="D59" i="5"/>
  <c r="D60" i="5"/>
  <c r="D61" i="5"/>
  <c r="D62" i="5"/>
  <c r="D63" i="5"/>
  <c r="D64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40" i="5"/>
  <c r="D42" i="5"/>
  <c r="D43" i="5"/>
  <c r="D44" i="5"/>
  <c r="D46" i="5"/>
  <c r="D15" i="5"/>
  <c r="D18" i="5"/>
  <c r="D22" i="5"/>
  <c r="D23" i="5"/>
  <c r="D24" i="5"/>
  <c r="D29" i="5"/>
  <c r="D30" i="5"/>
  <c r="D31" i="5"/>
  <c r="F187" i="5"/>
  <c r="F186" i="5" s="1"/>
  <c r="G187" i="5"/>
  <c r="G186" i="5" s="1"/>
  <c r="F188" i="5"/>
  <c r="G188" i="5"/>
  <c r="E189" i="5"/>
  <c r="E188" i="5" s="1"/>
  <c r="E187" i="5" s="1"/>
  <c r="E186" i="5" s="1"/>
  <c r="C186" i="5"/>
  <c r="C187" i="5"/>
  <c r="C188" i="5"/>
  <c r="C189" i="5"/>
  <c r="E181" i="5"/>
  <c r="C181" i="5"/>
  <c r="C175" i="5"/>
  <c r="C176" i="5"/>
  <c r="E177" i="5"/>
  <c r="E176" i="5" s="1"/>
  <c r="E175" i="5" s="1"/>
  <c r="C177" i="5"/>
  <c r="E173" i="5"/>
  <c r="E169" i="5"/>
  <c r="E165" i="5"/>
  <c r="E161" i="5"/>
  <c r="E157" i="5"/>
  <c r="E153" i="5"/>
  <c r="E151" i="5"/>
  <c r="C95" i="5"/>
  <c r="E96" i="5"/>
  <c r="E95" i="5" s="1"/>
  <c r="C96" i="5"/>
  <c r="E99" i="5"/>
  <c r="C99" i="5"/>
  <c r="E104" i="5"/>
  <c r="E103" i="5" s="1"/>
  <c r="C103" i="5"/>
  <c r="C104" i="5"/>
  <c r="E84" i="5"/>
  <c r="E83" i="5"/>
  <c r="G94" i="6" l="1"/>
  <c r="F96" i="6"/>
  <c r="E95" i="6"/>
  <c r="F95" i="6" s="1"/>
  <c r="G55" i="6"/>
  <c r="G54" i="6" s="1"/>
  <c r="E164" i="6"/>
  <c r="F164" i="6" s="1"/>
  <c r="E141" i="6"/>
  <c r="C136" i="6"/>
  <c r="C41" i="6" s="1"/>
  <c r="D142" i="6"/>
  <c r="H136" i="6"/>
  <c r="C143" i="6"/>
  <c r="E56" i="6"/>
  <c r="F56" i="6" s="1"/>
  <c r="D165" i="6"/>
  <c r="E137" i="6"/>
  <c r="F137" i="6" s="1"/>
  <c r="D144" i="6"/>
  <c r="D138" i="6"/>
  <c r="F157" i="6"/>
  <c r="E18" i="6"/>
  <c r="F18" i="6" s="1"/>
  <c r="D157" i="6"/>
  <c r="F177" i="6"/>
  <c r="E176" i="6"/>
  <c r="E49" i="6" s="1"/>
  <c r="F49" i="6" s="1"/>
  <c r="D177" i="6"/>
  <c r="D141" i="6"/>
  <c r="F141" i="6"/>
  <c r="E65" i="6"/>
  <c r="F65" i="6" s="1"/>
  <c r="F66" i="6"/>
  <c r="C95" i="6"/>
  <c r="E163" i="6"/>
  <c r="D229" i="6"/>
  <c r="D82" i="6"/>
  <c r="F82" i="6"/>
  <c r="D104" i="6"/>
  <c r="F104" i="6"/>
  <c r="D96" i="6"/>
  <c r="G38" i="6"/>
  <c r="I184" i="6"/>
  <c r="I183" i="6" s="1"/>
  <c r="I179" i="6" s="1"/>
  <c r="H183" i="6"/>
  <c r="H179" i="6" s="1"/>
  <c r="I169" i="6"/>
  <c r="I168" i="6" s="1"/>
  <c r="I167" i="6" s="1"/>
  <c r="H168" i="6"/>
  <c r="H167" i="6" s="1"/>
  <c r="I160" i="6"/>
  <c r="I159" i="6" s="1"/>
  <c r="H160" i="6"/>
  <c r="H159" i="6" s="1"/>
  <c r="D112" i="6"/>
  <c r="E44" i="6"/>
  <c r="F44" i="6" s="1"/>
  <c r="C76" i="6"/>
  <c r="D147" i="6"/>
  <c r="E47" i="6"/>
  <c r="D87" i="6"/>
  <c r="E86" i="6"/>
  <c r="F86" i="6" s="1"/>
  <c r="C47" i="6"/>
  <c r="C65" i="6"/>
  <c r="D66" i="6"/>
  <c r="I223" i="6"/>
  <c r="I220" i="6" s="1"/>
  <c r="I213" i="6" s="1"/>
  <c r="I192" i="6"/>
  <c r="I191" i="6" s="1"/>
  <c r="I186" i="6" s="1"/>
  <c r="H192" i="6"/>
  <c r="H191" i="6" s="1"/>
  <c r="H186" i="6" s="1"/>
  <c r="I148" i="6"/>
  <c r="I147" i="6" s="1"/>
  <c r="I143" i="6" s="1"/>
  <c r="H147" i="6"/>
  <c r="H143" i="6" s="1"/>
  <c r="C128" i="6"/>
  <c r="C44" i="6" s="1"/>
  <c r="C43" i="6" s="1"/>
  <c r="D129" i="6"/>
  <c r="D78" i="6"/>
  <c r="E77" i="6"/>
  <c r="F77" i="6" s="1"/>
  <c r="I74" i="6"/>
  <c r="I73" i="6" s="1"/>
  <c r="E143" i="6"/>
  <c r="D161" i="6"/>
  <c r="E160" i="6"/>
  <c r="F160" i="6" s="1"/>
  <c r="D155" i="6"/>
  <c r="E154" i="6"/>
  <c r="H226" i="6"/>
  <c r="I227" i="6"/>
  <c r="I226" i="6" s="1"/>
  <c r="H154" i="6"/>
  <c r="H150" i="6" s="1"/>
  <c r="I155" i="6"/>
  <c r="I154" i="6" s="1"/>
  <c r="I150" i="6" s="1"/>
  <c r="D184" i="6"/>
  <c r="E183" i="6"/>
  <c r="E225" i="6"/>
  <c r="E212" i="6" s="1"/>
  <c r="D226" i="6"/>
  <c r="E46" i="6"/>
  <c r="F46" i="6" s="1"/>
  <c r="D188" i="6"/>
  <c r="E187" i="6"/>
  <c r="E107" i="6"/>
  <c r="F107" i="6" s="1"/>
  <c r="I100" i="6"/>
  <c r="I99" i="6" s="1"/>
  <c r="I95" i="6" s="1"/>
  <c r="H99" i="6"/>
  <c r="H232" i="6"/>
  <c r="I233" i="6"/>
  <c r="I232" i="6" s="1"/>
  <c r="D169" i="6"/>
  <c r="E168" i="6"/>
  <c r="F168" i="6" s="1"/>
  <c r="C72" i="6"/>
  <c r="D72" i="6" s="1"/>
  <c r="C46" i="6"/>
  <c r="D73" i="6"/>
  <c r="H77" i="6"/>
  <c r="I78" i="6"/>
  <c r="I77" i="6" s="1"/>
  <c r="C225" i="6"/>
  <c r="C212" i="6" s="1"/>
  <c r="D192" i="6"/>
  <c r="E191" i="6"/>
  <c r="D99" i="6"/>
  <c r="E40" i="6"/>
  <c r="F40" i="6" s="1"/>
  <c r="D232" i="6"/>
  <c r="C42" i="6"/>
  <c r="C107" i="6"/>
  <c r="C57" i="6"/>
  <c r="C17" i="6"/>
  <c r="C19" i="6" s="1"/>
  <c r="D58" i="6"/>
  <c r="E203" i="6"/>
  <c r="F203" i="6" s="1"/>
  <c r="D204" i="6"/>
  <c r="E207" i="5"/>
  <c r="E206" i="5" s="1"/>
  <c r="C207" i="5"/>
  <c r="F207" i="5" s="1"/>
  <c r="F204" i="5"/>
  <c r="E204" i="5"/>
  <c r="E203" i="5" s="1"/>
  <c r="C204" i="5"/>
  <c r="C203" i="5"/>
  <c r="E201" i="5"/>
  <c r="E200" i="5" s="1"/>
  <c r="C201" i="5"/>
  <c r="F201" i="5" s="1"/>
  <c r="E197" i="5"/>
  <c r="E196" i="5" s="1"/>
  <c r="C197" i="5"/>
  <c r="E194" i="5"/>
  <c r="E193" i="5" s="1"/>
  <c r="C194" i="5"/>
  <c r="F194" i="5" s="1"/>
  <c r="G194" i="5" s="1"/>
  <c r="G193" i="5" s="1"/>
  <c r="C193" i="5"/>
  <c r="E184" i="5"/>
  <c r="C184" i="5"/>
  <c r="F184" i="5" s="1"/>
  <c r="G184" i="5" s="1"/>
  <c r="F181" i="5"/>
  <c r="F172" i="5"/>
  <c r="E172" i="5"/>
  <c r="E171" i="5" s="1"/>
  <c r="C172" i="5"/>
  <c r="C171" i="5"/>
  <c r="C170" i="5" s="1"/>
  <c r="E168" i="5"/>
  <c r="E167" i="5" s="1"/>
  <c r="E166" i="5" s="1"/>
  <c r="C168" i="5"/>
  <c r="F168" i="5" s="1"/>
  <c r="G168" i="5" s="1"/>
  <c r="G167" i="5" s="1"/>
  <c r="G166" i="5" s="1"/>
  <c r="E164" i="5"/>
  <c r="E163" i="5" s="1"/>
  <c r="E162" i="5" s="1"/>
  <c r="C164" i="5"/>
  <c r="F164" i="5" s="1"/>
  <c r="E160" i="5"/>
  <c r="E159" i="5" s="1"/>
  <c r="E158" i="5" s="1"/>
  <c r="C160" i="5"/>
  <c r="F156" i="5"/>
  <c r="E156" i="5"/>
  <c r="E155" i="5" s="1"/>
  <c r="E154" i="5" s="1"/>
  <c r="C156" i="5"/>
  <c r="C155" i="5"/>
  <c r="C154" i="5" s="1"/>
  <c r="E152" i="5"/>
  <c r="C152" i="5"/>
  <c r="F152" i="5" s="1"/>
  <c r="G152" i="5" s="1"/>
  <c r="F150" i="5"/>
  <c r="E150" i="5"/>
  <c r="C150" i="5"/>
  <c r="C149" i="5"/>
  <c r="C148" i="5" s="1"/>
  <c r="E146" i="5"/>
  <c r="E145" i="5" s="1"/>
  <c r="C146" i="5"/>
  <c r="F146" i="5" s="1"/>
  <c r="G146" i="5" s="1"/>
  <c r="G145" i="5" s="1"/>
  <c r="E143" i="5"/>
  <c r="E142" i="5" s="1"/>
  <c r="C143" i="5"/>
  <c r="C140" i="5"/>
  <c r="E140" i="5" s="1"/>
  <c r="E139" i="5" s="1"/>
  <c r="C138" i="5"/>
  <c r="E138" i="5" s="1"/>
  <c r="E135" i="5" s="1"/>
  <c r="E134" i="5" s="1"/>
  <c r="C137" i="5"/>
  <c r="E137" i="5" s="1"/>
  <c r="C136" i="5"/>
  <c r="E136" i="5" s="1"/>
  <c r="C132" i="5"/>
  <c r="C131" i="5" s="1"/>
  <c r="F131" i="5" s="1"/>
  <c r="G131" i="5" s="1"/>
  <c r="E131" i="5"/>
  <c r="C130" i="5"/>
  <c r="C127" i="5" s="1"/>
  <c r="C129" i="5"/>
  <c r="C128" i="5"/>
  <c r="E127" i="5"/>
  <c r="E126" i="5" s="1"/>
  <c r="F123" i="5"/>
  <c r="G123" i="5" s="1"/>
  <c r="G122" i="5" s="1"/>
  <c r="E123" i="5"/>
  <c r="E122" i="5" s="1"/>
  <c r="C123" i="5"/>
  <c r="C122" i="5" s="1"/>
  <c r="F122" i="5"/>
  <c r="E119" i="5"/>
  <c r="C119" i="5"/>
  <c r="F119" i="5" s="1"/>
  <c r="G119" i="5" s="1"/>
  <c r="E117" i="5"/>
  <c r="C117" i="5"/>
  <c r="F117" i="5" s="1"/>
  <c r="G117" i="5" s="1"/>
  <c r="C114" i="5"/>
  <c r="C113" i="5"/>
  <c r="C112" i="5"/>
  <c r="C111" i="5" s="1"/>
  <c r="E111" i="5"/>
  <c r="E108" i="5"/>
  <c r="E107" i="5" s="1"/>
  <c r="C108" i="5"/>
  <c r="F108" i="5" s="1"/>
  <c r="F99" i="5"/>
  <c r="G99" i="5" s="1"/>
  <c r="G98" i="5" s="1"/>
  <c r="G94" i="5" s="1"/>
  <c r="E98" i="5"/>
  <c r="E94" i="5" s="1"/>
  <c r="C98" i="5"/>
  <c r="C94" i="5" s="1"/>
  <c r="E91" i="5"/>
  <c r="C91" i="5"/>
  <c r="F91" i="5" s="1"/>
  <c r="G91" i="5" s="1"/>
  <c r="E88" i="5"/>
  <c r="C88" i="5"/>
  <c r="F88" i="5" s="1"/>
  <c r="C87" i="5"/>
  <c r="C86" i="5" s="1"/>
  <c r="C85" i="5" s="1"/>
  <c r="E82" i="5"/>
  <c r="C82" i="5"/>
  <c r="F82" i="5" s="1"/>
  <c r="G82" i="5" s="1"/>
  <c r="C81" i="5"/>
  <c r="C80" i="5"/>
  <c r="E80" i="5" s="1"/>
  <c r="C79" i="5"/>
  <c r="E79" i="5" s="1"/>
  <c r="E74" i="5"/>
  <c r="E73" i="5" s="1"/>
  <c r="C74" i="5"/>
  <c r="F74" i="5" s="1"/>
  <c r="G74" i="5" s="1"/>
  <c r="G73" i="5" s="1"/>
  <c r="G72" i="5" s="1"/>
  <c r="F73" i="5"/>
  <c r="F72" i="5" s="1"/>
  <c r="C73" i="5"/>
  <c r="C72" i="5" s="1"/>
  <c r="E70" i="5"/>
  <c r="C70" i="5"/>
  <c r="F70" i="5" s="1"/>
  <c r="G70" i="5" s="1"/>
  <c r="F67" i="5"/>
  <c r="G67" i="5" s="1"/>
  <c r="E63" i="5"/>
  <c r="C63" i="5"/>
  <c r="F63" i="5" s="1"/>
  <c r="G63" i="5" s="1"/>
  <c r="C62" i="5"/>
  <c r="C61" i="5"/>
  <c r="C60" i="5"/>
  <c r="C58" i="5" s="1"/>
  <c r="C59" i="5"/>
  <c r="E58" i="5"/>
  <c r="C40" i="5"/>
  <c r="G28" i="5"/>
  <c r="F28" i="5"/>
  <c r="E28" i="5"/>
  <c r="G24" i="5"/>
  <c r="F24" i="5"/>
  <c r="E24" i="5"/>
  <c r="C24" i="5"/>
  <c r="E28" i="4"/>
  <c r="D28" i="4"/>
  <c r="C28" i="4"/>
  <c r="E24" i="4"/>
  <c r="D24" i="4"/>
  <c r="C24" i="4"/>
  <c r="I76" i="6" l="1"/>
  <c r="I72" i="6"/>
  <c r="H76" i="6"/>
  <c r="H39" i="6"/>
  <c r="H107" i="6"/>
  <c r="H94" i="6" s="1"/>
  <c r="I113" i="6"/>
  <c r="I112" i="6" s="1"/>
  <c r="D212" i="6"/>
  <c r="F212" i="6"/>
  <c r="E136" i="6"/>
  <c r="F136" i="6" s="1"/>
  <c r="D18" i="6"/>
  <c r="F187" i="6"/>
  <c r="E186" i="6"/>
  <c r="E17" i="6"/>
  <c r="F17" i="6" s="1"/>
  <c r="D164" i="6"/>
  <c r="D137" i="6"/>
  <c r="C39" i="6"/>
  <c r="C45" i="6"/>
  <c r="F183" i="6"/>
  <c r="E179" i="6"/>
  <c r="F154" i="6"/>
  <c r="E150" i="6"/>
  <c r="D65" i="6"/>
  <c r="D225" i="6"/>
  <c r="F225" i="6"/>
  <c r="D143" i="6"/>
  <c r="F143" i="6"/>
  <c r="D191" i="6"/>
  <c r="F191" i="6"/>
  <c r="D163" i="6"/>
  <c r="F163" i="6"/>
  <c r="F176" i="6"/>
  <c r="D176" i="6"/>
  <c r="E175" i="6"/>
  <c r="D47" i="6"/>
  <c r="F47" i="6"/>
  <c r="G37" i="6"/>
  <c r="G14" i="6" s="1"/>
  <c r="D95" i="6"/>
  <c r="D107" i="6"/>
  <c r="I225" i="6"/>
  <c r="I212" i="6" s="1"/>
  <c r="I129" i="6"/>
  <c r="I128" i="6" s="1"/>
  <c r="I127" i="6" s="1"/>
  <c r="H128" i="6"/>
  <c r="H127" i="6" s="1"/>
  <c r="D44" i="6"/>
  <c r="E43" i="6"/>
  <c r="D187" i="6"/>
  <c r="D46" i="6"/>
  <c r="E45" i="6"/>
  <c r="H225" i="6"/>
  <c r="H212" i="6" s="1"/>
  <c r="E48" i="6"/>
  <c r="F48" i="6" s="1"/>
  <c r="H57" i="6"/>
  <c r="H48" i="6" s="1"/>
  <c r="D154" i="6"/>
  <c r="D136" i="6"/>
  <c r="E127" i="6"/>
  <c r="F127" i="6" s="1"/>
  <c r="D183" i="6"/>
  <c r="E42" i="6"/>
  <c r="D77" i="6"/>
  <c r="E76" i="6"/>
  <c r="F76" i="6" s="1"/>
  <c r="E41" i="6"/>
  <c r="D203" i="6"/>
  <c r="E202" i="6"/>
  <c r="C56" i="6"/>
  <c r="C49" i="6"/>
  <c r="C48" i="6" s="1"/>
  <c r="D57" i="6"/>
  <c r="D40" i="6"/>
  <c r="D168" i="6"/>
  <c r="E167" i="6"/>
  <c r="D160" i="6"/>
  <c r="E159" i="6"/>
  <c r="C127" i="6"/>
  <c r="C94" i="6" s="1"/>
  <c r="D128" i="6"/>
  <c r="D86" i="6"/>
  <c r="E85" i="6"/>
  <c r="D28" i="5"/>
  <c r="F66" i="5"/>
  <c r="F65" i="5" s="1"/>
  <c r="C139" i="5"/>
  <c r="F139" i="5" s="1"/>
  <c r="G139" i="5" s="1"/>
  <c r="C145" i="5"/>
  <c r="E192" i="5"/>
  <c r="C18" i="5"/>
  <c r="E57" i="5"/>
  <c r="E56" i="5" s="1"/>
  <c r="E77" i="5"/>
  <c r="E76" i="5" s="1"/>
  <c r="C107" i="5"/>
  <c r="F193" i="5"/>
  <c r="C126" i="5"/>
  <c r="C180" i="5"/>
  <c r="C179" i="5" s="1"/>
  <c r="C174" i="5" s="1"/>
  <c r="C66" i="5"/>
  <c r="C78" i="5"/>
  <c r="C77" i="5" s="1"/>
  <c r="C76" i="5" s="1"/>
  <c r="E81" i="5"/>
  <c r="E78" i="5" s="1"/>
  <c r="C135" i="5"/>
  <c r="F145" i="5"/>
  <c r="C200" i="5"/>
  <c r="E180" i="5"/>
  <c r="E179" i="5" s="1"/>
  <c r="E174" i="5" s="1"/>
  <c r="E170" i="5"/>
  <c r="E42" i="5"/>
  <c r="E149" i="5"/>
  <c r="E148" i="5" s="1"/>
  <c r="E125" i="5"/>
  <c r="E110" i="5"/>
  <c r="E106" i="5" s="1"/>
  <c r="F98" i="5"/>
  <c r="F94" i="5" s="1"/>
  <c r="E40" i="5"/>
  <c r="E87" i="5"/>
  <c r="E86" i="5" s="1"/>
  <c r="E85" i="5" s="1"/>
  <c r="E66" i="5"/>
  <c r="E65" i="5" s="1"/>
  <c r="C39" i="5"/>
  <c r="F58" i="5"/>
  <c r="C57" i="5"/>
  <c r="E72" i="5"/>
  <c r="E46" i="5"/>
  <c r="E45" i="5" s="1"/>
  <c r="F107" i="5"/>
  <c r="G108" i="5"/>
  <c r="G107" i="5" s="1"/>
  <c r="F87" i="5"/>
  <c r="F86" i="5" s="1"/>
  <c r="F85" i="5" s="1"/>
  <c r="G88" i="5"/>
  <c r="G87" i="5" s="1"/>
  <c r="G86" i="5" s="1"/>
  <c r="G85" i="5" s="1"/>
  <c r="F127" i="5"/>
  <c r="E199" i="5"/>
  <c r="E191" i="5" s="1"/>
  <c r="G207" i="5"/>
  <c r="G206" i="5" s="1"/>
  <c r="F206" i="5"/>
  <c r="F111" i="5"/>
  <c r="C110" i="5"/>
  <c r="C44" i="5" s="1"/>
  <c r="C43" i="5" s="1"/>
  <c r="F43" i="5" s="1"/>
  <c r="G43" i="5" s="1"/>
  <c r="E141" i="5"/>
  <c r="F180" i="5"/>
  <c r="F179" i="5" s="1"/>
  <c r="F174" i="5" s="1"/>
  <c r="G181" i="5"/>
  <c r="G180" i="5" s="1"/>
  <c r="G179" i="5" s="1"/>
  <c r="G174" i="5" s="1"/>
  <c r="E18" i="5"/>
  <c r="C42" i="5"/>
  <c r="G66" i="5"/>
  <c r="G65" i="5" s="1"/>
  <c r="F160" i="5"/>
  <c r="C159" i="5"/>
  <c r="C158" i="5" s="1"/>
  <c r="F167" i="5"/>
  <c r="F166" i="5" s="1"/>
  <c r="G201" i="5"/>
  <c r="G200" i="5" s="1"/>
  <c r="F200" i="5"/>
  <c r="F135" i="5"/>
  <c r="C134" i="5"/>
  <c r="C125" i="5" s="1"/>
  <c r="F149" i="5"/>
  <c r="F148" i="5" s="1"/>
  <c r="G150" i="5"/>
  <c r="G149" i="5" s="1"/>
  <c r="G148" i="5" s="1"/>
  <c r="G164" i="5"/>
  <c r="G163" i="5" s="1"/>
  <c r="G162" i="5" s="1"/>
  <c r="F163" i="5"/>
  <c r="F162" i="5" s="1"/>
  <c r="F143" i="5"/>
  <c r="C142" i="5"/>
  <c r="F155" i="5"/>
  <c r="F154" i="5" s="1"/>
  <c r="G156" i="5"/>
  <c r="G155" i="5" s="1"/>
  <c r="G154" i="5" s="1"/>
  <c r="F171" i="5"/>
  <c r="F170" i="5" s="1"/>
  <c r="G172" i="5"/>
  <c r="G171" i="5" s="1"/>
  <c r="G170" i="5" s="1"/>
  <c r="F197" i="5"/>
  <c r="C196" i="5"/>
  <c r="F203" i="5"/>
  <c r="G204" i="5"/>
  <c r="G203" i="5" s="1"/>
  <c r="C167" i="5"/>
  <c r="C166" i="5" s="1"/>
  <c r="C163" i="5"/>
  <c r="C162" i="5" s="1"/>
  <c r="C206" i="5"/>
  <c r="C131" i="4"/>
  <c r="C129" i="4"/>
  <c r="C128" i="4"/>
  <c r="C127" i="4"/>
  <c r="C123" i="4"/>
  <c r="C121" i="4"/>
  <c r="C120" i="4"/>
  <c r="C119" i="4"/>
  <c r="C105" i="4"/>
  <c r="C104" i="4"/>
  <c r="C103" i="4"/>
  <c r="C62" i="4"/>
  <c r="C61" i="4"/>
  <c r="C60" i="4"/>
  <c r="C59" i="4"/>
  <c r="C80" i="4"/>
  <c r="C79" i="4"/>
  <c r="C78" i="4"/>
  <c r="I107" i="6" l="1"/>
  <c r="I16" i="6"/>
  <c r="H37" i="6"/>
  <c r="I94" i="6"/>
  <c r="H55" i="6"/>
  <c r="H54" i="6" s="1"/>
  <c r="H56" i="6"/>
  <c r="D186" i="6"/>
  <c r="F186" i="6"/>
  <c r="E19" i="6"/>
  <c r="D19" i="6" s="1"/>
  <c r="D17" i="6"/>
  <c r="E94" i="6"/>
  <c r="D150" i="6"/>
  <c r="F150" i="6"/>
  <c r="D159" i="6"/>
  <c r="F159" i="6"/>
  <c r="D175" i="6"/>
  <c r="F175" i="6"/>
  <c r="D167" i="6"/>
  <c r="F167" i="6"/>
  <c r="D179" i="6"/>
  <c r="F179" i="6"/>
  <c r="D202" i="6"/>
  <c r="F202" i="6"/>
  <c r="D42" i="6"/>
  <c r="F42" i="6"/>
  <c r="D43" i="6"/>
  <c r="F43" i="6"/>
  <c r="C38" i="6"/>
  <c r="C37" i="6" s="1"/>
  <c r="C14" i="6" s="1"/>
  <c r="C16" i="6" s="1"/>
  <c r="C20" i="6" s="1"/>
  <c r="D48" i="6"/>
  <c r="D41" i="6"/>
  <c r="F41" i="6"/>
  <c r="D85" i="6"/>
  <c r="F85" i="6"/>
  <c r="D45" i="6"/>
  <c r="F45" i="6"/>
  <c r="E39" i="6"/>
  <c r="F39" i="6" s="1"/>
  <c r="C55" i="6"/>
  <c r="C54" i="6" s="1"/>
  <c r="D56" i="6"/>
  <c r="D76" i="6"/>
  <c r="E55" i="6"/>
  <c r="F55" i="6" s="1"/>
  <c r="D49" i="6"/>
  <c r="D127" i="6"/>
  <c r="I57" i="6"/>
  <c r="I56" i="6" s="1"/>
  <c r="I55" i="6" s="1"/>
  <c r="I20" i="6"/>
  <c r="C19" i="5"/>
  <c r="C65" i="5"/>
  <c r="D65" i="5" s="1"/>
  <c r="D66" i="5"/>
  <c r="C199" i="5"/>
  <c r="E44" i="5"/>
  <c r="E43" i="5" s="1"/>
  <c r="F78" i="5"/>
  <c r="F17" i="5" s="1"/>
  <c r="E55" i="5"/>
  <c r="E39" i="5"/>
  <c r="D39" i="5" s="1"/>
  <c r="E93" i="5"/>
  <c r="E48" i="5"/>
  <c r="F39" i="5"/>
  <c r="F196" i="5"/>
  <c r="F192" i="5" s="1"/>
  <c r="F18" i="5"/>
  <c r="G197" i="5"/>
  <c r="G111" i="5"/>
  <c r="G110" i="5" s="1"/>
  <c r="F110" i="5"/>
  <c r="F126" i="5"/>
  <c r="G127" i="5"/>
  <c r="G126" i="5" s="1"/>
  <c r="G106" i="5"/>
  <c r="F106" i="5"/>
  <c r="G58" i="5"/>
  <c r="F57" i="5"/>
  <c r="F56" i="5" s="1"/>
  <c r="C141" i="5"/>
  <c r="C46" i="5"/>
  <c r="F142" i="5"/>
  <c r="F141" i="5" s="1"/>
  <c r="G143" i="5"/>
  <c r="G142" i="5" s="1"/>
  <c r="G141" i="5" s="1"/>
  <c r="F199" i="5"/>
  <c r="F159" i="5"/>
  <c r="F158" i="5" s="1"/>
  <c r="G160" i="5"/>
  <c r="G159" i="5" s="1"/>
  <c r="G158" i="5" s="1"/>
  <c r="G78" i="5"/>
  <c r="G77" i="5" s="1"/>
  <c r="G76" i="5" s="1"/>
  <c r="F134" i="5"/>
  <c r="G135" i="5"/>
  <c r="G134" i="5" s="1"/>
  <c r="C56" i="5"/>
  <c r="C55" i="5" s="1"/>
  <c r="C192" i="5"/>
  <c r="C191" i="5" s="1"/>
  <c r="G199" i="5"/>
  <c r="E19" i="5"/>
  <c r="E20" i="5" s="1"/>
  <c r="C106" i="5"/>
  <c r="C170" i="4"/>
  <c r="D170" i="4" s="1"/>
  <c r="C168" i="4"/>
  <c r="D168" i="4" s="1"/>
  <c r="C188" i="4"/>
  <c r="C185" i="4"/>
  <c r="C182" i="4"/>
  <c r="C178" i="4"/>
  <c r="C175" i="4"/>
  <c r="C163" i="4"/>
  <c r="C159" i="4"/>
  <c r="C155" i="4"/>
  <c r="C151" i="4"/>
  <c r="C147" i="4"/>
  <c r="C143" i="4"/>
  <c r="D143" i="4" s="1"/>
  <c r="C141" i="4"/>
  <c r="D141" i="4" s="1"/>
  <c r="C130" i="4"/>
  <c r="D130" i="4" s="1"/>
  <c r="C114" i="4"/>
  <c r="C99" i="4"/>
  <c r="C95" i="4"/>
  <c r="C87" i="4"/>
  <c r="D87" i="4" s="1"/>
  <c r="C90" i="4"/>
  <c r="D90" i="4" s="1"/>
  <c r="E90" i="4" s="1"/>
  <c r="C73" i="4"/>
  <c r="C67" i="4"/>
  <c r="D67" i="4" s="1"/>
  <c r="C69" i="4"/>
  <c r="D69" i="4" s="1"/>
  <c r="C81" i="4"/>
  <c r="D81" i="4" s="1"/>
  <c r="C77" i="4"/>
  <c r="D77" i="4" s="1"/>
  <c r="C134" i="4"/>
  <c r="C108" i="4"/>
  <c r="D108" i="4" s="1"/>
  <c r="C63" i="4"/>
  <c r="D63" i="4" s="1"/>
  <c r="H14" i="6" l="1"/>
  <c r="H16" i="6" s="1"/>
  <c r="F19" i="6"/>
  <c r="D94" i="6"/>
  <c r="F94" i="6"/>
  <c r="I54" i="6"/>
  <c r="G16" i="6"/>
  <c r="D55" i="6"/>
  <c r="E54" i="6"/>
  <c r="D39" i="6"/>
  <c r="E38" i="6"/>
  <c r="F38" i="6" s="1"/>
  <c r="D55" i="5"/>
  <c r="D19" i="5"/>
  <c r="C48" i="5"/>
  <c r="F77" i="5"/>
  <c r="F76" i="5" s="1"/>
  <c r="E38" i="5"/>
  <c r="E37" i="5" s="1"/>
  <c r="E14" i="5" s="1"/>
  <c r="E16" i="5" s="1"/>
  <c r="C93" i="5"/>
  <c r="F19" i="5"/>
  <c r="F191" i="5"/>
  <c r="F55" i="5"/>
  <c r="G125" i="5"/>
  <c r="G93" i="5" s="1"/>
  <c r="C45" i="5"/>
  <c r="D45" i="5" s="1"/>
  <c r="G57" i="5"/>
  <c r="G56" i="5" s="1"/>
  <c r="G55" i="5" s="1"/>
  <c r="G17" i="5"/>
  <c r="G19" i="5" s="1"/>
  <c r="F125" i="5"/>
  <c r="F93" i="5" s="1"/>
  <c r="G196" i="5"/>
  <c r="G192" i="5" s="1"/>
  <c r="G191" i="5" s="1"/>
  <c r="G18" i="5"/>
  <c r="G39" i="5"/>
  <c r="D140" i="4"/>
  <c r="D139" i="4" s="1"/>
  <c r="D76" i="4"/>
  <c r="D86" i="4"/>
  <c r="D85" i="4" s="1"/>
  <c r="D84" i="4" s="1"/>
  <c r="C113" i="4"/>
  <c r="D114" i="4"/>
  <c r="C146" i="4"/>
  <c r="C145" i="4" s="1"/>
  <c r="D147" i="4"/>
  <c r="C158" i="4"/>
  <c r="D159" i="4"/>
  <c r="D158" i="4" s="1"/>
  <c r="D157" i="4" s="1"/>
  <c r="C181" i="4"/>
  <c r="D182" i="4"/>
  <c r="D181" i="4" s="1"/>
  <c r="C133" i="4"/>
  <c r="D134" i="4"/>
  <c r="D133" i="4" s="1"/>
  <c r="D66" i="4"/>
  <c r="D65" i="4" s="1"/>
  <c r="C162" i="4"/>
  <c r="D163" i="4"/>
  <c r="D162" i="4" s="1"/>
  <c r="C184" i="4"/>
  <c r="D185" i="4"/>
  <c r="D184" i="4" s="1"/>
  <c r="C94" i="4"/>
  <c r="D95" i="4"/>
  <c r="D94" i="4" s="1"/>
  <c r="C150" i="4"/>
  <c r="C149" i="4" s="1"/>
  <c r="D151" i="4"/>
  <c r="D150" i="4" s="1"/>
  <c r="D149" i="4" s="1"/>
  <c r="C174" i="4"/>
  <c r="D175" i="4"/>
  <c r="D174" i="4" s="1"/>
  <c r="C187" i="4"/>
  <c r="D188" i="4"/>
  <c r="D187" i="4" s="1"/>
  <c r="C72" i="4"/>
  <c r="D73" i="4"/>
  <c r="D72" i="4" s="1"/>
  <c r="C98" i="4"/>
  <c r="D99" i="4"/>
  <c r="D98" i="4" s="1"/>
  <c r="C154" i="4"/>
  <c r="C153" i="4" s="1"/>
  <c r="D155" i="4"/>
  <c r="D154" i="4" s="1"/>
  <c r="D153" i="4" s="1"/>
  <c r="C177" i="4"/>
  <c r="D178" i="4"/>
  <c r="D167" i="4"/>
  <c r="D166" i="4" s="1"/>
  <c r="D165" i="4" s="1"/>
  <c r="C110" i="4"/>
  <c r="C102" i="4"/>
  <c r="D102" i="4" s="1"/>
  <c r="C126" i="4"/>
  <c r="C86" i="4"/>
  <c r="C85" i="4" s="1"/>
  <c r="C84" i="4" s="1"/>
  <c r="C167" i="4"/>
  <c r="C166" i="4" s="1"/>
  <c r="C165" i="4" s="1"/>
  <c r="C140" i="4"/>
  <c r="C139" i="4" s="1"/>
  <c r="C66" i="4"/>
  <c r="C65" i="4" s="1"/>
  <c r="C122" i="4"/>
  <c r="D122" i="4" s="1"/>
  <c r="C76" i="4"/>
  <c r="E63" i="4"/>
  <c r="C137" i="4"/>
  <c r="E67" i="4"/>
  <c r="C58" i="4"/>
  <c r="C118" i="4"/>
  <c r="D118" i="4" s="1"/>
  <c r="E69" i="4"/>
  <c r="E143" i="4"/>
  <c r="C157" i="4"/>
  <c r="E170" i="4"/>
  <c r="D54" i="6" l="1"/>
  <c r="F54" i="6"/>
  <c r="G20" i="6"/>
  <c r="F20" i="6" s="1"/>
  <c r="D38" i="6"/>
  <c r="E37" i="6"/>
  <c r="F37" i="6" s="1"/>
  <c r="F48" i="5"/>
  <c r="G48" i="5" s="1"/>
  <c r="D48" i="5"/>
  <c r="G54" i="5"/>
  <c r="F54" i="5"/>
  <c r="F45" i="5"/>
  <c r="C38" i="5"/>
  <c r="C17" i="4"/>
  <c r="C75" i="4"/>
  <c r="D110" i="4"/>
  <c r="D18" i="4" s="1"/>
  <c r="C18" i="4"/>
  <c r="D71" i="4"/>
  <c r="D93" i="4"/>
  <c r="D161" i="4"/>
  <c r="D75" i="4"/>
  <c r="C71" i="4"/>
  <c r="C46" i="4"/>
  <c r="C93" i="4"/>
  <c r="C40" i="4"/>
  <c r="C161" i="4"/>
  <c r="C42" i="4"/>
  <c r="D101" i="4"/>
  <c r="C173" i="4"/>
  <c r="C180" i="4"/>
  <c r="D117" i="4"/>
  <c r="E175" i="4"/>
  <c r="E174" i="4" s="1"/>
  <c r="D180" i="4"/>
  <c r="D177" i="4"/>
  <c r="D173" i="4" s="1"/>
  <c r="E178" i="4"/>
  <c r="E177" i="4" s="1"/>
  <c r="D146" i="4"/>
  <c r="D145" i="4" s="1"/>
  <c r="E147" i="4"/>
  <c r="E146" i="4" s="1"/>
  <c r="E145" i="4" s="1"/>
  <c r="C136" i="4"/>
  <c r="D137" i="4"/>
  <c r="D136" i="4" s="1"/>
  <c r="D113" i="4"/>
  <c r="D97" i="4" s="1"/>
  <c r="E114" i="4"/>
  <c r="E113" i="4" s="1"/>
  <c r="E66" i="4"/>
  <c r="E65" i="4" s="1"/>
  <c r="C57" i="4"/>
  <c r="D58" i="4"/>
  <c r="C125" i="4"/>
  <c r="C41" i="4" s="1"/>
  <c r="D126" i="4"/>
  <c r="D125" i="4" s="1"/>
  <c r="C101" i="4"/>
  <c r="C117" i="4"/>
  <c r="E134" i="4"/>
  <c r="E133" i="4" s="1"/>
  <c r="E99" i="4"/>
  <c r="E98" i="4" s="1"/>
  <c r="E130" i="4"/>
  <c r="E95" i="4"/>
  <c r="E94" i="4" s="1"/>
  <c r="E108" i="4"/>
  <c r="E122" i="4"/>
  <c r="E73" i="4"/>
  <c r="E72" i="4" s="1"/>
  <c r="E87" i="4"/>
  <c r="E86" i="4" s="1"/>
  <c r="E85" i="4" s="1"/>
  <c r="E84" i="4" s="1"/>
  <c r="E188" i="4"/>
  <c r="E187" i="4" s="1"/>
  <c r="E151" i="4"/>
  <c r="E150" i="4" s="1"/>
  <c r="E149" i="4" s="1"/>
  <c r="E141" i="4"/>
  <c r="E140" i="4" s="1"/>
  <c r="E139" i="4" s="1"/>
  <c r="E163" i="4"/>
  <c r="E162" i="4" s="1"/>
  <c r="E185" i="4"/>
  <c r="E184" i="4" s="1"/>
  <c r="E155" i="4"/>
  <c r="E154" i="4" s="1"/>
  <c r="E153" i="4" s="1"/>
  <c r="E182" i="4"/>
  <c r="E181" i="4" s="1"/>
  <c r="D37" i="6" l="1"/>
  <c r="E14" i="6"/>
  <c r="F14" i="6" s="1"/>
  <c r="C37" i="5"/>
  <c r="D38" i="5"/>
  <c r="G45" i="5"/>
  <c r="G38" i="5" s="1"/>
  <c r="G37" i="5" s="1"/>
  <c r="G14" i="5" s="1"/>
  <c r="G16" i="5" s="1"/>
  <c r="G20" i="5" s="1"/>
  <c r="F38" i="5"/>
  <c r="F37" i="5" s="1"/>
  <c r="F14" i="5" s="1"/>
  <c r="F16" i="5" s="1"/>
  <c r="F20" i="5" s="1"/>
  <c r="C39" i="4"/>
  <c r="D39" i="4" s="1"/>
  <c r="E39" i="4" s="1"/>
  <c r="C19" i="4"/>
  <c r="E110" i="4"/>
  <c r="E18" i="4" s="1"/>
  <c r="E93" i="4"/>
  <c r="D57" i="4"/>
  <c r="D17" i="4"/>
  <c r="E161" i="4"/>
  <c r="E71" i="4"/>
  <c r="C97" i="4"/>
  <c r="C44" i="4"/>
  <c r="C43" i="4" s="1"/>
  <c r="D43" i="4" s="1"/>
  <c r="E43" i="4" s="1"/>
  <c r="C56" i="4"/>
  <c r="C55" i="4" s="1"/>
  <c r="C49" i="4"/>
  <c r="C48" i="4" s="1"/>
  <c r="D48" i="4" s="1"/>
  <c r="E48" i="4" s="1"/>
  <c r="D132" i="4"/>
  <c r="D19" i="4"/>
  <c r="C132" i="4"/>
  <c r="C47" i="4"/>
  <c r="C45" i="4" s="1"/>
  <c r="D45" i="4" s="1"/>
  <c r="E45" i="4" s="1"/>
  <c r="D116" i="4"/>
  <c r="C172" i="4"/>
  <c r="E137" i="4"/>
  <c r="E136" i="4" s="1"/>
  <c r="E126" i="4"/>
  <c r="E173" i="4"/>
  <c r="D172" i="4"/>
  <c r="E180" i="4"/>
  <c r="E125" i="4"/>
  <c r="D92" i="4"/>
  <c r="C116" i="4"/>
  <c r="E118" i="4"/>
  <c r="E117" i="4" s="1"/>
  <c r="E159" i="4"/>
  <c r="E158" i="4" s="1"/>
  <c r="E157" i="4" s="1"/>
  <c r="E102" i="4"/>
  <c r="E168" i="4"/>
  <c r="E167" i="4" s="1"/>
  <c r="E166" i="4" s="1"/>
  <c r="E165" i="4" s="1"/>
  <c r="E58" i="4"/>
  <c r="E81" i="4"/>
  <c r="E16" i="6" l="1"/>
  <c r="D14" i="6"/>
  <c r="C14" i="5"/>
  <c r="D37" i="5"/>
  <c r="C92" i="4"/>
  <c r="C54" i="4" s="1"/>
  <c r="E101" i="4"/>
  <c r="C38" i="4"/>
  <c r="C37" i="4" s="1"/>
  <c r="C14" i="4" s="1"/>
  <c r="C16" i="4" s="1"/>
  <c r="C20" i="4" s="1"/>
  <c r="E57" i="4"/>
  <c r="E97" i="4"/>
  <c r="E132" i="4"/>
  <c r="D56" i="4"/>
  <c r="D55" i="4" s="1"/>
  <c r="D54" i="4" s="1"/>
  <c r="D38" i="4"/>
  <c r="D37" i="4" s="1"/>
  <c r="D14" i="4" s="1"/>
  <c r="D16" i="4" s="1"/>
  <c r="D20" i="4" s="1"/>
  <c r="E172" i="4"/>
  <c r="E116" i="4"/>
  <c r="E92" i="4" s="1"/>
  <c r="E77" i="4"/>
  <c r="E76" i="4" s="1"/>
  <c r="E20" i="6" l="1"/>
  <c r="F16" i="6"/>
  <c r="D16" i="6"/>
  <c r="C16" i="5"/>
  <c r="D14" i="5"/>
  <c r="E17" i="4"/>
  <c r="E19" i="4" s="1"/>
  <c r="E75" i="4"/>
  <c r="E38" i="4"/>
  <c r="E37" i="4" s="1"/>
  <c r="E14" i="4" s="1"/>
  <c r="E16" i="4" s="1"/>
  <c r="E20" i="4" s="1"/>
  <c r="E56" i="4"/>
  <c r="D20" i="6" l="1"/>
  <c r="C20" i="5"/>
  <c r="D20" i="5" s="1"/>
  <c r="D16" i="5"/>
  <c r="E55" i="4"/>
  <c r="E54" i="4" s="1"/>
</calcChain>
</file>

<file path=xl/sharedStrings.xml><?xml version="1.0" encoding="utf-8"?>
<sst xmlns="http://schemas.openxmlformats.org/spreadsheetml/2006/main" count="817" uniqueCount="178">
  <si>
    <t>ISTARSKA ŽUPANIJA</t>
  </si>
  <si>
    <t>Razdjel: 009 Upravni odjel za obrazovanje, sport i tehničku kulturu</t>
  </si>
  <si>
    <t>Račun</t>
  </si>
  <si>
    <t>OPIS</t>
  </si>
  <si>
    <t>Prihodi poslovanja</t>
  </si>
  <si>
    <t>Rashodi poslovanja</t>
  </si>
  <si>
    <t>Rashodi za nabavu nefinancijske imovine</t>
  </si>
  <si>
    <t xml:space="preserve"> </t>
  </si>
  <si>
    <t>Donacije od pravnih i fizičkih osoba izvan općeg proračuna</t>
  </si>
  <si>
    <t>Rashodi za zaposlene</t>
  </si>
  <si>
    <t>Plaće</t>
  </si>
  <si>
    <t xml:space="preserve">Doprinosi na plaće </t>
  </si>
  <si>
    <t>Materijalni rashodi</t>
  </si>
  <si>
    <t>A210101</t>
  </si>
  <si>
    <t>48005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</si>
  <si>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</si>
  <si>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</si>
  <si>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</si>
  <si>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</si>
  <si>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</si>
  <si>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Bankarske usluge i platni promet</t>
  </si>
  <si>
    <t>A210102</t>
  </si>
  <si>
    <t>A210201</t>
  </si>
  <si>
    <t>11001</t>
  </si>
  <si>
    <t>A230106</t>
  </si>
  <si>
    <t>ŠKOLSKA KUHINJA</t>
  </si>
  <si>
    <t>47300</t>
  </si>
  <si>
    <t>Postrojenja i oprema</t>
  </si>
  <si>
    <t>55175</t>
  </si>
  <si>
    <t>A230107</t>
  </si>
  <si>
    <t>PRODUŽENI BORAVAK</t>
  </si>
  <si>
    <t>A230115</t>
  </si>
  <si>
    <t>32300</t>
  </si>
  <si>
    <t>62300</t>
  </si>
  <si>
    <t>A230119</t>
  </si>
  <si>
    <t>NAGRADE ZA UČENIKE</t>
  </si>
  <si>
    <t>K240501</t>
  </si>
  <si>
    <t xml:space="preserve">Postrojenja i oprema </t>
  </si>
  <si>
    <t>Naknada za nezapošljavanje osoba s invaliditetom</t>
  </si>
  <si>
    <t>Knjige</t>
  </si>
  <si>
    <t>A230184</t>
  </si>
  <si>
    <t>ZAVIČAJNA NASTAVA</t>
  </si>
  <si>
    <t>Rashodi za nabavu proizvedene dugotrajne imovine</t>
  </si>
  <si>
    <t>A230199</t>
  </si>
  <si>
    <t>ŠKOLSKA SHEMA</t>
  </si>
  <si>
    <t>A230117</t>
  </si>
  <si>
    <t>Primici od financijske imovine i zaduživanja</t>
  </si>
  <si>
    <t>Izdaci za financijsku imovinu i otplate zajmova</t>
  </si>
  <si>
    <t>PRIHODI POSLOVANJA</t>
  </si>
  <si>
    <t xml:space="preserve">Pomoći od izvanproračunskih korisnika </t>
  </si>
  <si>
    <t>Pomoći temeljem prijenosa EU sredstava</t>
  </si>
  <si>
    <t xml:space="preserve">Prihodi od prodaje proizvoda i robe te pruženih usluga </t>
  </si>
  <si>
    <t>Naknade građanima</t>
  </si>
  <si>
    <t>Ostali rashodi za zaposlene (darovi, pomoći, otpremnine i sl.)</t>
  </si>
  <si>
    <t>Prijevoz na posao</t>
  </si>
  <si>
    <t>A210103</t>
  </si>
  <si>
    <t xml:space="preserve">Premije osiguranja </t>
  </si>
  <si>
    <t>A230102</t>
  </si>
  <si>
    <t>ŽUPANIJSKA NATJECANJA</t>
  </si>
  <si>
    <t xml:space="preserve">Rashodi za usluge </t>
  </si>
  <si>
    <t>A230118</t>
  </si>
  <si>
    <t>LOGOPED</t>
  </si>
  <si>
    <t xml:space="preserve">OPREMANJE </t>
  </si>
  <si>
    <t>NAMJEŠTAJ I OPREMA</t>
  </si>
  <si>
    <t>53082</t>
  </si>
  <si>
    <t>Projekcija 2021.</t>
  </si>
  <si>
    <t>Prihodi od prodaje nefinancijske imovine</t>
  </si>
  <si>
    <t>A. RAČUN PRIHODA I RASHODA</t>
  </si>
  <si>
    <t>Naziv</t>
  </si>
  <si>
    <t>UKUPNO PRIHODI (6+7)</t>
  </si>
  <si>
    <t>UKUPNO RASHODI (3+4)</t>
  </si>
  <si>
    <t>RAZLIKA (VIŠAK/MANJAK)</t>
  </si>
  <si>
    <t>B. RAČUN FINANCIRANJA</t>
  </si>
  <si>
    <t>RAZLIKA (5-8) - NETO FINANCIRANJE</t>
  </si>
  <si>
    <t>C. RASPOLOŽIVA SREDSTVA IZ PRETHODNIH GODINA</t>
  </si>
  <si>
    <t>Ukupan donos VIŠKA/MANJKA iz prethodnih godina</t>
  </si>
  <si>
    <t>Višak/manjak iz prethodnih godina koji će se pokriti</t>
  </si>
  <si>
    <t>Višak/manjak</t>
  </si>
  <si>
    <t>+ neto financiranje</t>
  </si>
  <si>
    <t>+ višak/manjak iz prethodnih godina koji će se pokriti</t>
  </si>
  <si>
    <t>REDOVNA DJELATNOST - MINIMALNI STANDARD</t>
  </si>
  <si>
    <t>MATERIJALNI RASHODI PO KRITERIJIMA</t>
  </si>
  <si>
    <t>DECENTRALIZIRANA SREDSTVA</t>
  </si>
  <si>
    <t>MATERIJALNI RASHODI PO STVARNOM TROŠKU</t>
  </si>
  <si>
    <t>MATERIJALNI RASHODI PO STVARNOM TROŠKU - DRUGI IZVORI</t>
  </si>
  <si>
    <t>REDOVNA DJELATNOST - IZNAD STANDARDA</t>
  </si>
  <si>
    <t>NENAMJENSKI PRIHODI I PRIMICI</t>
  </si>
  <si>
    <t>PROGRAMI OBRAZOVANJA IZNAD STANDARDA</t>
  </si>
  <si>
    <t>OSTALE INSTITUCIJE</t>
  </si>
  <si>
    <t>Naknade troškova osobama izvan radnog odnosa</t>
  </si>
  <si>
    <t>PRIHODI ZA POSEBNE NAMJENE</t>
  </si>
  <si>
    <t>OPĆINA KANFANAR</t>
  </si>
  <si>
    <t>OSTALI PROGRAMI I PROJEKTI</t>
  </si>
  <si>
    <t>VLASTITI PRIHODI</t>
  </si>
  <si>
    <t xml:space="preserve">DONACIJE   </t>
  </si>
  <si>
    <t>K240502</t>
  </si>
  <si>
    <t>OPREMANJE KNJIŽNICA</t>
  </si>
  <si>
    <t>MINISTARSTVO ZNANOSTI I OBRAZOVANJA</t>
  </si>
  <si>
    <t>PRIHODI IZ NADLEŽNOG PRORAČUNA</t>
  </si>
  <si>
    <t>PRIHODI OD PRODAJE PROIZVODA I ROBE TE PRUŽENIH USLUGA I PRIHODI OD DONACIJA</t>
  </si>
  <si>
    <t>POMOĆI IZ INOZEMSTVA I OD SUBJEKATA UNUTAR OPĆEG PRORAČUNA</t>
  </si>
  <si>
    <t xml:space="preserve">Pomoći proračunskim korisnicima iz proračuna koji im nije nadležan </t>
  </si>
  <si>
    <t>PRIHODI PO POSEBNIM PROPISIMA</t>
  </si>
  <si>
    <t>Prihodi po posebnim propisima</t>
  </si>
  <si>
    <t xml:space="preserve">Prihodi iz nadležnog proračuna za financiranje redovne djelatnosti proračunskih korisnika </t>
  </si>
  <si>
    <t>RAZLIKA (višak/manjak koji se prenosi u iduću godinu)</t>
  </si>
  <si>
    <t>A100001</t>
  </si>
  <si>
    <t>PLAĆE ZAPOSLENIKA</t>
  </si>
  <si>
    <t>MATERIJALNI RASHODI PO STVARNOM TROŠKU - IZNAD STANDARDA</t>
  </si>
  <si>
    <t>Naknade građanima i kućanstvima u naravi</t>
  </si>
  <si>
    <t xml:space="preserve">Energija </t>
  </si>
  <si>
    <t>A230116</t>
  </si>
  <si>
    <t>SLOBODNE AKTIVNOSTI (informatika, robotika, šah)</t>
  </si>
  <si>
    <t>A230204</t>
  </si>
  <si>
    <t>PROVEDBA KURIKULUMA</t>
  </si>
  <si>
    <t>Plan 2020.</t>
  </si>
  <si>
    <t>Projekcija 2022.</t>
  </si>
  <si>
    <t>ŠKOLSKI UDŽBENICI</t>
  </si>
  <si>
    <t xml:space="preserve">2.2. RASHODI I IZDACI </t>
  </si>
  <si>
    <t xml:space="preserve">2.1. PRIHODI I PRIMICI </t>
  </si>
  <si>
    <r>
      <t xml:space="preserve">1. OPĆI DIO   </t>
    </r>
    <r>
      <rPr>
        <b/>
        <u/>
        <sz val="11"/>
        <rFont val="Times New Roman"/>
        <family val="1"/>
        <charset val="238"/>
      </rPr>
      <t xml:space="preserve"> </t>
    </r>
  </si>
  <si>
    <t>2. POSEBNI DIO</t>
  </si>
  <si>
    <t>UKUPNI RASHODI I IZDACI</t>
  </si>
  <si>
    <t>UKUPNI PRIHODI I PRIMICI</t>
  </si>
  <si>
    <t>MINISTARSTVO POLJOPRIVREDE (EU FONDOVI)</t>
  </si>
  <si>
    <t>Predsjednik Školskog odbora</t>
  </si>
  <si>
    <t>Dr. sc. Marko Jelenić</t>
  </si>
  <si>
    <t>Proračunski korisnik: 11445 OSNOVNA ŠKOLA PETRA STUDENCA, KANFANAR</t>
  </si>
  <si>
    <t>Naknade građanima i kućanstvima u naravi (prijevoz učenika)</t>
  </si>
  <si>
    <t xml:space="preserve">FINANCIJSKI PLAN za 2020. godinu </t>
  </si>
  <si>
    <t xml:space="preserve">Zdravstvene i veterinarske usluge </t>
  </si>
  <si>
    <t>Kanfanar, 18.12.2019.</t>
  </si>
  <si>
    <t>KLASA: 400-02/19-01/01</t>
  </si>
  <si>
    <t>URBROJ: 2171-03-01-19-1</t>
  </si>
  <si>
    <t>Razlika</t>
  </si>
  <si>
    <t>1. izmjene i dopune</t>
  </si>
  <si>
    <t>DONACIJE</t>
  </si>
  <si>
    <t>A230203</t>
  </si>
  <si>
    <t>MEDNI DAN</t>
  </si>
  <si>
    <t>INVESTICIJSKO ODRŽAVANJE</t>
  </si>
  <si>
    <t>A240101</t>
  </si>
  <si>
    <t>INVESTICIJSKO ODRŽAVANJE - MINIMALNI STANDARD</t>
  </si>
  <si>
    <t>A210104</t>
  </si>
  <si>
    <t>PLAĆE I DRUGI RASHODI ZA ZAPOSLENE</t>
  </si>
  <si>
    <r>
      <t xml:space="preserve">FINANCIJSKI PLAN za 2020. godinu - </t>
    </r>
    <r>
      <rPr>
        <b/>
        <u/>
        <sz val="11"/>
        <rFont val="Times New Roman"/>
        <family val="1"/>
        <charset val="238"/>
      </rPr>
      <t>1. IZMJENE I DOPUNE</t>
    </r>
  </si>
  <si>
    <t>URBROJ: 2171-03-01-20-1</t>
  </si>
  <si>
    <t>Kanfanar, 17.6.2020.</t>
  </si>
  <si>
    <r>
      <t xml:space="preserve">FINANCIJSKI PLAN za 2020. godinu - </t>
    </r>
    <r>
      <rPr>
        <b/>
        <u/>
        <sz val="11"/>
        <rFont val="Times New Roman"/>
        <family val="1"/>
        <charset val="238"/>
      </rPr>
      <t>2. IZMJENE I DOPUNE</t>
    </r>
  </si>
  <si>
    <t>2. izmjene i dopune</t>
  </si>
  <si>
    <t>Ost. rashodi za zaposlene (darovi, pomoći, otprem. i sl.)</t>
  </si>
  <si>
    <t>MAT. RASH. PO STVARNOM TROŠKU - iznad stand.</t>
  </si>
  <si>
    <t xml:space="preserve">Naknade građanima i kućanstvima u naravi </t>
  </si>
  <si>
    <t>MATERIJALNI RASHODI - po stvarnom trošku</t>
  </si>
  <si>
    <t>REDOVNA DJELATNOST - minimalni standard</t>
  </si>
  <si>
    <t>MAT. RASHODI - po stvarnom trošku (drugi izvori)</t>
  </si>
  <si>
    <t>INVESTICIJSKO ODRŽAVANJE - minimalni standard</t>
  </si>
  <si>
    <t>MINISTARSTVO POLJOPRIVREDE (EU fondovi)</t>
  </si>
  <si>
    <t>MATERIJALNI RASHODI - po kriterijima</t>
  </si>
  <si>
    <t>Naknade za prijevoz</t>
  </si>
  <si>
    <t>Pristojbe i naknade</t>
  </si>
  <si>
    <t>Intelektualne usluge</t>
  </si>
  <si>
    <t>Usluge tekućeg i investicijskog održavanja</t>
  </si>
  <si>
    <t xml:space="preserve">PRIHODI ZA POSEBNE NAMJENE </t>
  </si>
  <si>
    <t xml:space="preserve">SLOBODNE AKTIVNOSTI </t>
  </si>
  <si>
    <t>A230140</t>
  </si>
  <si>
    <t>SUFINANCIRANJE REDOVNE DJELATNOSTI</t>
  </si>
  <si>
    <t>OSIGURAVAJUĆA DRUŠTVA</t>
  </si>
  <si>
    <t>A230205</t>
  </si>
  <si>
    <t>SREDSTVA ZAŠTITE PROTIV COVID-19</t>
  </si>
  <si>
    <t>KAPITALNA ULAGANJA</t>
  </si>
  <si>
    <t>K240301</t>
  </si>
  <si>
    <t>PROJEKTNA DOKUMENTACIJA</t>
  </si>
  <si>
    <t>DECENTRALIZIRANA SREDSTVA ZA KAPITALNO</t>
  </si>
  <si>
    <t>Dodatna ulaganja na građevinskim objektima</t>
  </si>
  <si>
    <t>Rashodi za dodatna ulaganja na nefinancijskoj imovini</t>
  </si>
  <si>
    <t>PROGRAMI OBRAZOVANJA - iznad standarda</t>
  </si>
  <si>
    <t>Kanfanar, 15.12.2020.</t>
  </si>
  <si>
    <t>URBROJ: 2171-03-01-20-2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</si>
</sst>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1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1"/>
    </font>
    <font>
      <sz val="11"/>
      <name val="Times New Roman"/>
      <family val="1"/>
      <charset val="1"/>
    </font>
    <font>
      <sz val="11"/>
      <color theme="0"/>
      <name val="Times New Roman"/>
      <family val="1"/>
      <charset val="238"/>
    </font>
    <font>
      <b/>
      <sz val="11"/>
      <name val="Calibri"/>
      <family val="2"/>
      <charset val="1"/>
    </font>
    <font>
      <b/>
      <u/>
      <sz val="11"/>
      <name val="Times New Roman"/>
      <family val="1"/>
      <charset val="238"/>
    </font>
    <font>
      <sz val="11"/>
      <color theme="0"/>
      <name val="Times New Roman"/>
      <family val="1"/>
      <charset val="1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Calibri"/>
      <family val="2"/>
      <charset val="1"/>
    </font>
    <font>
      <b/>
      <i/>
      <sz val="11"/>
      <name val="Calibri"/>
      <family val="2"/>
      <charset val="1"/>
    </font>
    <font>
      <sz val="11"/>
      <color rgb="FFFF0000"/>
      <name val="Times New Roman"/>
      <family val="1"/>
      <charset val="238"/>
    </font>
    <font>
      <i/>
      <sz val="11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/>
    <xf numFmtId="4" fontId="1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1" xfId="0" quotePrefix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/>
    <xf numFmtId="0" fontId="2" fillId="0" borderId="0" xfId="0" applyFont="1" applyFill="1" applyAlignment="1"/>
    <xf numFmtId="0" fontId="1" fillId="0" borderId="0" xfId="0" applyFont="1" applyFill="1" applyAlignment="1"/>
    <xf numFmtId="0" fontId="1" fillId="0" borderId="1" xfId="0" applyFont="1" applyFill="1" applyBorder="1" applyAlignment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10" fillId="0" borderId="0" xfId="0" applyFont="1" applyFill="1"/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/>
    <xf numFmtId="0" fontId="10" fillId="0" borderId="0" xfId="0" applyFont="1" applyFill="1" applyAlignment="1">
      <alignment vertical="center"/>
    </xf>
    <xf numFmtId="4" fontId="9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4" fontId="1" fillId="5" borderId="1" xfId="0" applyNumberFormat="1" applyFont="1" applyFill="1" applyBorder="1" applyAlignment="1">
      <alignment horizontal="right" vertical="center"/>
    </xf>
    <xf numFmtId="4" fontId="9" fillId="5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right" vertical="center"/>
    </xf>
    <xf numFmtId="4" fontId="14" fillId="5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zoomScaleNormal="100" zoomScaleSheetLayoutView="100" workbookViewId="0">
      <selection activeCell="C53" sqref="C53"/>
    </sheetView>
  </sheetViews>
  <sheetFormatPr defaultColWidth="9.140625" defaultRowHeight="15" x14ac:dyDescent="0.25"/>
  <cols>
    <col min="1" max="1" width="8.42578125" style="29" customWidth="1"/>
    <col min="2" max="2" width="64.85546875" style="29" customWidth="1"/>
    <col min="3" max="3" width="11.5703125" style="29" customWidth="1"/>
    <col min="4" max="5" width="11.5703125" style="29" bestFit="1" customWidth="1"/>
    <col min="6" max="6" width="4.5703125" style="30" customWidth="1"/>
    <col min="7" max="7" width="25.28515625" style="30" bestFit="1" customWidth="1"/>
    <col min="8" max="8" width="4" style="30" bestFit="1" customWidth="1"/>
    <col min="9" max="9" width="7.85546875" style="30" bestFit="1" customWidth="1"/>
    <col min="10" max="10" width="9.85546875" style="30" bestFit="1" customWidth="1"/>
    <col min="11" max="11" width="5" style="30" customWidth="1"/>
    <col min="12" max="14" width="9.140625" style="30"/>
    <col min="15" max="16384" width="9.140625" style="29"/>
  </cols>
  <sheetData>
    <row r="1" spans="1:14" x14ac:dyDescent="0.25">
      <c r="A1" s="42" t="s">
        <v>129</v>
      </c>
      <c r="B1" s="56"/>
      <c r="C1" s="41"/>
      <c r="D1" s="41"/>
      <c r="E1" s="41"/>
    </row>
    <row r="2" spans="1:14" x14ac:dyDescent="0.25">
      <c r="A2" s="1" t="s">
        <v>0</v>
      </c>
      <c r="B2" s="56"/>
      <c r="C2" s="41"/>
      <c r="D2" s="41"/>
      <c r="E2" s="41"/>
    </row>
    <row r="3" spans="1:14" x14ac:dyDescent="0.25">
      <c r="A3" s="1" t="s">
        <v>1</v>
      </c>
      <c r="B3" s="56"/>
      <c r="C3" s="41"/>
      <c r="D3" s="41"/>
      <c r="E3" s="41"/>
    </row>
    <row r="4" spans="1:14" x14ac:dyDescent="0.25">
      <c r="A4" s="42" t="s">
        <v>127</v>
      </c>
      <c r="B4" s="56"/>
      <c r="C4" s="41"/>
      <c r="D4" s="41"/>
      <c r="E4" s="41"/>
    </row>
    <row r="5" spans="1:14" x14ac:dyDescent="0.25">
      <c r="A5" s="1"/>
      <c r="B5" s="56"/>
      <c r="C5" s="41"/>
      <c r="D5" s="41"/>
      <c r="E5" s="41"/>
    </row>
    <row r="6" spans="1:14" x14ac:dyDescent="0.25">
      <c r="A6" s="2" t="s">
        <v>132</v>
      </c>
      <c r="B6" s="56"/>
      <c r="C6" s="41" t="s">
        <v>125</v>
      </c>
      <c r="D6" s="41"/>
      <c r="E6" s="41"/>
    </row>
    <row r="7" spans="1:14" x14ac:dyDescent="0.25">
      <c r="A7" s="2" t="s">
        <v>133</v>
      </c>
      <c r="B7" s="56"/>
      <c r="C7" s="41" t="s">
        <v>126</v>
      </c>
      <c r="D7" s="41"/>
      <c r="E7" s="41"/>
    </row>
    <row r="8" spans="1:14" x14ac:dyDescent="0.25">
      <c r="A8" s="2" t="s">
        <v>131</v>
      </c>
      <c r="B8" s="56"/>
      <c r="C8" s="41"/>
      <c r="D8" s="41"/>
      <c r="E8" s="41"/>
    </row>
    <row r="9" spans="1:14" x14ac:dyDescent="0.25">
      <c r="A9" s="2"/>
      <c r="B9" s="56"/>
      <c r="C9" s="41"/>
      <c r="D9" s="41"/>
      <c r="E9" s="41"/>
    </row>
    <row r="10" spans="1:14" s="35" customFormat="1" x14ac:dyDescent="0.2">
      <c r="A10" s="46" t="s">
        <v>120</v>
      </c>
      <c r="B10" s="57"/>
      <c r="C10" s="46"/>
      <c r="D10" s="46"/>
      <c r="E10" s="46"/>
      <c r="F10" s="34"/>
      <c r="G10" s="34"/>
      <c r="H10" s="34"/>
      <c r="I10" s="34"/>
      <c r="J10" s="34"/>
      <c r="K10" s="34"/>
      <c r="L10" s="34"/>
      <c r="M10" s="34"/>
      <c r="N10" s="34"/>
    </row>
    <row r="11" spans="1:14" x14ac:dyDescent="0.25">
      <c r="A11" s="2"/>
      <c r="B11" s="58"/>
      <c r="C11" s="2"/>
      <c r="D11" s="2"/>
      <c r="E11" s="2"/>
    </row>
    <row r="12" spans="1:14" ht="30" x14ac:dyDescent="0.25">
      <c r="A12" s="16" t="s">
        <v>2</v>
      </c>
      <c r="B12" s="3" t="s">
        <v>68</v>
      </c>
      <c r="C12" s="79" t="s">
        <v>115</v>
      </c>
      <c r="D12" s="17" t="s">
        <v>65</v>
      </c>
      <c r="E12" s="17" t="s">
        <v>116</v>
      </c>
    </row>
    <row r="13" spans="1:14" x14ac:dyDescent="0.25">
      <c r="A13" s="61" t="s">
        <v>67</v>
      </c>
      <c r="B13" s="3"/>
      <c r="C13" s="16"/>
      <c r="D13" s="17"/>
      <c r="E13" s="17"/>
    </row>
    <row r="14" spans="1:14" x14ac:dyDescent="0.25">
      <c r="A14" s="19">
        <v>6</v>
      </c>
      <c r="B14" s="59" t="s">
        <v>4</v>
      </c>
      <c r="C14" s="10">
        <f>C37</f>
        <v>4113538.8</v>
      </c>
      <c r="D14" s="10">
        <f t="shared" ref="D14:E14" si="0">D37</f>
        <v>4113538.8</v>
      </c>
      <c r="E14" s="10">
        <f t="shared" si="0"/>
        <v>4113538.8</v>
      </c>
    </row>
    <row r="15" spans="1:14" x14ac:dyDescent="0.25">
      <c r="A15" s="19">
        <v>7</v>
      </c>
      <c r="B15" s="59" t="s">
        <v>66</v>
      </c>
      <c r="C15" s="10">
        <v>0</v>
      </c>
      <c r="D15" s="10">
        <v>0</v>
      </c>
      <c r="E15" s="10">
        <v>0</v>
      </c>
    </row>
    <row r="16" spans="1:14" x14ac:dyDescent="0.25">
      <c r="A16" s="19"/>
      <c r="B16" s="59" t="s">
        <v>69</v>
      </c>
      <c r="C16" s="10">
        <f>C14+C15</f>
        <v>4113538.8</v>
      </c>
      <c r="D16" s="10">
        <f t="shared" ref="D16:E16" si="1">D14+D15</f>
        <v>4113538.8</v>
      </c>
      <c r="E16" s="10">
        <f t="shared" si="1"/>
        <v>4113538.8</v>
      </c>
    </row>
    <row r="17" spans="1:5" x14ac:dyDescent="0.25">
      <c r="A17" s="19">
        <v>3</v>
      </c>
      <c r="B17" s="59" t="s">
        <v>5</v>
      </c>
      <c r="C17" s="10">
        <f>C58+C63+C67+C69+C73+C77+C81+C87+C90+C95+C99+C102+C108+C114+C118+C122+C126+C130+C134+C137+C141+C147+C151+C155+C159+C163+C168</f>
        <v>4064038.8000000003</v>
      </c>
      <c r="D17" s="10">
        <f t="shared" ref="D17:E17" si="2">D58+D63+D67+D69+D73+D77+D81+D87+D90+D95+D99+D102+D108+D114+D118+D122+D126+D130+D134+D137+D141+D147+D151+D155+D159+D163+D168</f>
        <v>4064038.8000000003</v>
      </c>
      <c r="E17" s="10">
        <f t="shared" si="2"/>
        <v>4064038.8000000003</v>
      </c>
    </row>
    <row r="18" spans="1:5" x14ac:dyDescent="0.25">
      <c r="A18" s="19">
        <v>4</v>
      </c>
      <c r="B18" s="59" t="s">
        <v>6</v>
      </c>
      <c r="C18" s="10">
        <f>C110+C143+C170+C175+C178+C182+C185+C188</f>
        <v>49500</v>
      </c>
      <c r="D18" s="10">
        <f t="shared" ref="D18:E18" si="3">D110+D143+D170+D175+D178+D182+D185+D188</f>
        <v>49500</v>
      </c>
      <c r="E18" s="10">
        <f t="shared" si="3"/>
        <v>49500</v>
      </c>
    </row>
    <row r="19" spans="1:5" x14ac:dyDescent="0.25">
      <c r="A19" s="19"/>
      <c r="B19" s="59" t="s">
        <v>70</v>
      </c>
      <c r="C19" s="10">
        <f>C17+C18</f>
        <v>4113538.8000000003</v>
      </c>
      <c r="D19" s="10">
        <f t="shared" ref="D19:E19" si="4">D17+D18</f>
        <v>4113538.8000000003</v>
      </c>
      <c r="E19" s="10">
        <f t="shared" si="4"/>
        <v>4113538.8000000003</v>
      </c>
    </row>
    <row r="20" spans="1:5" x14ac:dyDescent="0.25">
      <c r="A20" s="19"/>
      <c r="B20" s="59" t="s">
        <v>71</v>
      </c>
      <c r="C20" s="10">
        <f>C16-C19</f>
        <v>0</v>
      </c>
      <c r="D20" s="10">
        <f t="shared" ref="D20:E20" si="5">D16-D19</f>
        <v>0</v>
      </c>
      <c r="E20" s="10">
        <f t="shared" si="5"/>
        <v>0</v>
      </c>
    </row>
    <row r="21" spans="1:5" x14ac:dyDescent="0.25">
      <c r="A21" s="62" t="s">
        <v>72</v>
      </c>
      <c r="B21" s="59"/>
      <c r="C21" s="10"/>
      <c r="D21" s="10"/>
      <c r="E21" s="10"/>
    </row>
    <row r="22" spans="1:5" x14ac:dyDescent="0.25">
      <c r="A22" s="3">
        <v>8</v>
      </c>
      <c r="B22" s="20" t="s">
        <v>46</v>
      </c>
      <c r="C22" s="14">
        <v>0</v>
      </c>
      <c r="D22" s="14">
        <v>0</v>
      </c>
      <c r="E22" s="14">
        <v>0</v>
      </c>
    </row>
    <row r="23" spans="1:5" x14ac:dyDescent="0.25">
      <c r="A23" s="3">
        <v>5</v>
      </c>
      <c r="B23" s="20" t="s">
        <v>47</v>
      </c>
      <c r="C23" s="14">
        <v>0</v>
      </c>
      <c r="D23" s="14">
        <v>0</v>
      </c>
      <c r="E23" s="14">
        <v>0</v>
      </c>
    </row>
    <row r="24" spans="1:5" x14ac:dyDescent="0.25">
      <c r="A24" s="3"/>
      <c r="B24" s="20" t="s">
        <v>73</v>
      </c>
      <c r="C24" s="14">
        <f>C22-C23</f>
        <v>0</v>
      </c>
      <c r="D24" s="14">
        <f>D22-D23</f>
        <v>0</v>
      </c>
      <c r="E24" s="14">
        <f>E22-E23</f>
        <v>0</v>
      </c>
    </row>
    <row r="25" spans="1:5" x14ac:dyDescent="0.25">
      <c r="A25" s="4" t="s">
        <v>74</v>
      </c>
      <c r="B25" s="20"/>
      <c r="C25" s="14"/>
      <c r="D25" s="14"/>
      <c r="E25" s="14"/>
    </row>
    <row r="26" spans="1:5" x14ac:dyDescent="0.25">
      <c r="A26" s="3"/>
      <c r="B26" s="20" t="s">
        <v>75</v>
      </c>
      <c r="C26" s="14">
        <v>0</v>
      </c>
      <c r="D26" s="14">
        <v>0</v>
      </c>
      <c r="E26" s="14">
        <v>0</v>
      </c>
    </row>
    <row r="27" spans="1:5" x14ac:dyDescent="0.25">
      <c r="A27" s="3"/>
      <c r="B27" s="20" t="s">
        <v>76</v>
      </c>
      <c r="C27" s="14">
        <v>0</v>
      </c>
      <c r="D27" s="14">
        <v>0</v>
      </c>
      <c r="E27" s="14">
        <v>0</v>
      </c>
    </row>
    <row r="28" spans="1:5" x14ac:dyDescent="0.25">
      <c r="A28" s="3"/>
      <c r="B28" s="20" t="s">
        <v>105</v>
      </c>
      <c r="C28" s="14">
        <f>C26-C27</f>
        <v>0</v>
      </c>
      <c r="D28" s="14">
        <f>D26-D27</f>
        <v>0</v>
      </c>
      <c r="E28" s="14">
        <f>E26-E27</f>
        <v>0</v>
      </c>
    </row>
    <row r="29" spans="1:5" x14ac:dyDescent="0.25">
      <c r="A29" s="3"/>
      <c r="B29" s="20" t="s">
        <v>77</v>
      </c>
      <c r="C29" s="14">
        <v>0</v>
      </c>
      <c r="D29" s="14">
        <v>0</v>
      </c>
      <c r="E29" s="14">
        <v>0</v>
      </c>
    </row>
    <row r="30" spans="1:5" x14ac:dyDescent="0.25">
      <c r="A30" s="3"/>
      <c r="B30" s="23" t="s">
        <v>78</v>
      </c>
      <c r="C30" s="14">
        <v>0</v>
      </c>
      <c r="D30" s="14">
        <v>0</v>
      </c>
      <c r="E30" s="14">
        <v>0</v>
      </c>
    </row>
    <row r="31" spans="1:5" x14ac:dyDescent="0.25">
      <c r="A31" s="3"/>
      <c r="B31" s="23" t="s">
        <v>79</v>
      </c>
      <c r="C31" s="14">
        <v>0</v>
      </c>
      <c r="D31" s="14">
        <v>0</v>
      </c>
      <c r="E31" s="14">
        <v>0</v>
      </c>
    </row>
    <row r="33" spans="1:14" s="34" customFormat="1" ht="14.25" x14ac:dyDescent="0.25">
      <c r="A33" s="34" t="s">
        <v>121</v>
      </c>
    </row>
    <row r="34" spans="1:14" s="35" customFormat="1" x14ac:dyDescent="0.2">
      <c r="A34" s="43" t="s">
        <v>119</v>
      </c>
      <c r="B34" s="44"/>
      <c r="C34" s="45"/>
      <c r="D34" s="45"/>
      <c r="E34" s="45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25">
      <c r="A35" s="39"/>
      <c r="B35" s="40"/>
      <c r="C35" s="41"/>
      <c r="D35" s="41"/>
      <c r="E35" s="41"/>
    </row>
    <row r="36" spans="1:14" ht="30" x14ac:dyDescent="0.25">
      <c r="A36" s="3" t="s">
        <v>2</v>
      </c>
      <c r="B36" s="16" t="s">
        <v>3</v>
      </c>
      <c r="C36" s="79" t="s">
        <v>115</v>
      </c>
      <c r="D36" s="17" t="s">
        <v>65</v>
      </c>
      <c r="E36" s="17" t="s">
        <v>116</v>
      </c>
    </row>
    <row r="37" spans="1:14" x14ac:dyDescent="0.25">
      <c r="A37" s="48"/>
      <c r="B37" s="27" t="s">
        <v>123</v>
      </c>
      <c r="C37" s="9">
        <f>C38</f>
        <v>4113538.8</v>
      </c>
      <c r="D37" s="9">
        <f t="shared" ref="D37:E37" si="6">D38</f>
        <v>4113538.8</v>
      </c>
      <c r="E37" s="9">
        <f t="shared" si="6"/>
        <v>4113538.8</v>
      </c>
    </row>
    <row r="38" spans="1:14" x14ac:dyDescent="0.25">
      <c r="A38" s="4">
        <v>6</v>
      </c>
      <c r="B38" s="18" t="s">
        <v>48</v>
      </c>
      <c r="C38" s="6">
        <f>C39+C43+C45+C48</f>
        <v>4113538.8</v>
      </c>
      <c r="D38" s="6">
        <f t="shared" ref="D38:E38" si="7">D39+D43+D45+D48</f>
        <v>4113538.8</v>
      </c>
      <c r="E38" s="6">
        <f t="shared" si="7"/>
        <v>4113538.8</v>
      </c>
    </row>
    <row r="39" spans="1:14" ht="30" x14ac:dyDescent="0.25">
      <c r="A39" s="4">
        <v>63</v>
      </c>
      <c r="B39" s="18" t="s">
        <v>100</v>
      </c>
      <c r="C39" s="6">
        <f>SUM(C40:C42)</f>
        <v>3231090</v>
      </c>
      <c r="D39" s="6">
        <f>C39</f>
        <v>3231090</v>
      </c>
      <c r="E39" s="6">
        <f>D39</f>
        <v>3231090</v>
      </c>
      <c r="G39" s="30" t="s">
        <v>7</v>
      </c>
    </row>
    <row r="40" spans="1:14" x14ac:dyDescent="0.25">
      <c r="A40" s="4">
        <v>634</v>
      </c>
      <c r="B40" s="18" t="s">
        <v>49</v>
      </c>
      <c r="C40" s="6">
        <f>C94</f>
        <v>8000</v>
      </c>
      <c r="D40" s="6"/>
      <c r="E40" s="6"/>
    </row>
    <row r="41" spans="1:14" x14ac:dyDescent="0.25">
      <c r="A41" s="4">
        <v>636</v>
      </c>
      <c r="B41" s="18" t="s">
        <v>101</v>
      </c>
      <c r="C41" s="6">
        <f>C76+C113+C125+C140+C146+C150+C154+C167+C184</f>
        <v>3215090</v>
      </c>
      <c r="D41" s="6"/>
      <c r="E41" s="6"/>
    </row>
    <row r="42" spans="1:14" x14ac:dyDescent="0.25">
      <c r="A42" s="4">
        <v>638</v>
      </c>
      <c r="B42" s="18" t="s">
        <v>50</v>
      </c>
      <c r="C42" s="6">
        <f>C162</f>
        <v>8000</v>
      </c>
      <c r="D42" s="6"/>
      <c r="E42" s="6"/>
    </row>
    <row r="43" spans="1:14" x14ac:dyDescent="0.25">
      <c r="A43" s="4">
        <v>65</v>
      </c>
      <c r="B43" s="20" t="s">
        <v>102</v>
      </c>
      <c r="C43" s="6">
        <f>C44</f>
        <v>237000</v>
      </c>
      <c r="D43" s="6">
        <f>C43</f>
        <v>237000</v>
      </c>
      <c r="E43" s="6">
        <f>D43</f>
        <v>237000</v>
      </c>
    </row>
    <row r="44" spans="1:14" x14ac:dyDescent="0.25">
      <c r="A44" s="4">
        <v>652</v>
      </c>
      <c r="B44" s="18" t="s">
        <v>103</v>
      </c>
      <c r="C44" s="6">
        <f>C101+C117</f>
        <v>237000</v>
      </c>
      <c r="D44" s="6"/>
      <c r="E44" s="6"/>
    </row>
    <row r="45" spans="1:14" ht="30" x14ac:dyDescent="0.25">
      <c r="A45" s="4">
        <v>66</v>
      </c>
      <c r="B45" s="18" t="s">
        <v>99</v>
      </c>
      <c r="C45" s="6">
        <f>C46+C47</f>
        <v>16000</v>
      </c>
      <c r="D45" s="6">
        <f>C45</f>
        <v>16000</v>
      </c>
      <c r="E45" s="6">
        <f>D45</f>
        <v>16000</v>
      </c>
    </row>
    <row r="46" spans="1:14" x14ac:dyDescent="0.25">
      <c r="A46" s="4">
        <v>661</v>
      </c>
      <c r="B46" s="18" t="s">
        <v>51</v>
      </c>
      <c r="C46" s="6">
        <f>C72+C98+C133+C174+C181</f>
        <v>13000</v>
      </c>
      <c r="D46" s="6"/>
      <c r="E46" s="6"/>
    </row>
    <row r="47" spans="1:14" x14ac:dyDescent="0.25">
      <c r="A47" s="4">
        <v>663</v>
      </c>
      <c r="B47" s="18" t="s">
        <v>8</v>
      </c>
      <c r="C47" s="6">
        <f>C136+C177+C187</f>
        <v>3000</v>
      </c>
      <c r="D47" s="6"/>
      <c r="E47" s="6"/>
    </row>
    <row r="48" spans="1:14" x14ac:dyDescent="0.25">
      <c r="A48" s="4">
        <v>67</v>
      </c>
      <c r="B48" s="18" t="s">
        <v>98</v>
      </c>
      <c r="C48" s="6">
        <f>C49</f>
        <v>629448.80000000005</v>
      </c>
      <c r="D48" s="6">
        <f>C48</f>
        <v>629448.80000000005</v>
      </c>
      <c r="E48" s="6">
        <f>D48</f>
        <v>629448.80000000005</v>
      </c>
    </row>
    <row r="49" spans="1:14" ht="30" x14ac:dyDescent="0.25">
      <c r="A49" s="4">
        <v>671</v>
      </c>
      <c r="B49" s="18" t="s">
        <v>104</v>
      </c>
      <c r="C49" s="6">
        <f>C57+C66+C86+C158</f>
        <v>629448.80000000005</v>
      </c>
      <c r="D49" s="6"/>
      <c r="E49" s="6"/>
    </row>
    <row r="51" spans="1:14" s="35" customFormat="1" x14ac:dyDescent="0.25">
      <c r="A51" s="47" t="s">
        <v>118</v>
      </c>
      <c r="F51" s="34"/>
      <c r="G51" s="34"/>
      <c r="H51" s="34"/>
      <c r="I51" s="34"/>
      <c r="J51" s="34"/>
      <c r="K51" s="34"/>
      <c r="L51" s="34"/>
      <c r="M51" s="34"/>
      <c r="N51" s="34"/>
    </row>
    <row r="52" spans="1:14" x14ac:dyDescent="0.25">
      <c r="A52" s="28"/>
      <c r="G52" s="30" t="s">
        <v>7</v>
      </c>
    </row>
    <row r="53" spans="1:14" ht="30" x14ac:dyDescent="0.25">
      <c r="A53" s="3" t="s">
        <v>2</v>
      </c>
      <c r="B53" s="3" t="s">
        <v>3</v>
      </c>
      <c r="C53" s="79" t="s">
        <v>115</v>
      </c>
      <c r="D53" s="17" t="s">
        <v>65</v>
      </c>
      <c r="E53" s="17" t="s">
        <v>116</v>
      </c>
      <c r="F53" s="26"/>
      <c r="G53" s="30" t="s">
        <v>7</v>
      </c>
    </row>
    <row r="54" spans="1:14" x14ac:dyDescent="0.25">
      <c r="A54" s="49"/>
      <c r="B54" s="27" t="s">
        <v>122</v>
      </c>
      <c r="C54" s="9">
        <f>C55+C84+C92+C165+C172</f>
        <v>4113538.8</v>
      </c>
      <c r="D54" s="9">
        <f>D55+D84+D92+D165+D172</f>
        <v>4113538.8</v>
      </c>
      <c r="E54" s="9">
        <f>E55+E84+E92+E165+E172</f>
        <v>4113538.8</v>
      </c>
      <c r="F54" s="26"/>
    </row>
    <row r="55" spans="1:14" x14ac:dyDescent="0.25">
      <c r="A55" s="27">
        <v>2101</v>
      </c>
      <c r="B55" s="27" t="s">
        <v>80</v>
      </c>
      <c r="C55" s="6">
        <f>C56+C65+C71+C75</f>
        <v>3466104.81</v>
      </c>
      <c r="D55" s="6">
        <f t="shared" ref="D55:E55" si="8">D56+D65+D71+D75</f>
        <v>3466104.81</v>
      </c>
      <c r="E55" s="6">
        <f t="shared" si="8"/>
        <v>3466104.81</v>
      </c>
      <c r="F55" s="11"/>
    </row>
    <row r="56" spans="1:14" x14ac:dyDescent="0.25">
      <c r="A56" s="25" t="s">
        <v>13</v>
      </c>
      <c r="B56" s="25" t="s">
        <v>81</v>
      </c>
      <c r="C56" s="6">
        <f>C57</f>
        <v>116952</v>
      </c>
      <c r="D56" s="6">
        <f t="shared" ref="D56:E56" si="9">D57</f>
        <v>116952</v>
      </c>
      <c r="E56" s="6">
        <f t="shared" si="9"/>
        <v>116952</v>
      </c>
      <c r="F56" s="7"/>
      <c r="G56" s="8"/>
      <c r="I56" s="21"/>
    </row>
    <row r="57" spans="1:14" x14ac:dyDescent="0.25">
      <c r="A57" s="50" t="s">
        <v>14</v>
      </c>
      <c r="B57" s="51" t="s">
        <v>82</v>
      </c>
      <c r="C57" s="6">
        <f>C58+C63</f>
        <v>116952</v>
      </c>
      <c r="D57" s="6">
        <f t="shared" ref="D57:E57" si="10">D58+D63</f>
        <v>116952</v>
      </c>
      <c r="E57" s="6">
        <f t="shared" si="10"/>
        <v>116952</v>
      </c>
      <c r="F57" s="7"/>
      <c r="I57" s="31"/>
      <c r="J57" s="31"/>
    </row>
    <row r="58" spans="1:14" x14ac:dyDescent="0.25">
      <c r="A58" s="4">
        <v>32</v>
      </c>
      <c r="B58" s="5" t="s">
        <v>12</v>
      </c>
      <c r="C58" s="6">
        <f>SUM(C59:C62)</f>
        <v>112952</v>
      </c>
      <c r="D58" s="6">
        <f>C58</f>
        <v>112952</v>
      </c>
      <c r="E58" s="6">
        <f>D58</f>
        <v>112952</v>
      </c>
      <c r="F58" s="22"/>
      <c r="I58" s="31"/>
      <c r="J58" s="31"/>
    </row>
    <row r="59" spans="1:14" x14ac:dyDescent="0.25">
      <c r="A59" s="4">
        <v>321</v>
      </c>
      <c r="B59" s="5" t="s">
        <v>15</v>
      </c>
      <c r="C59" s="6">
        <f>17000+1000</f>
        <v>18000</v>
      </c>
      <c r="D59" s="6"/>
      <c r="E59" s="6"/>
      <c r="F59" s="22"/>
      <c r="I59" s="31"/>
      <c r="J59" s="31"/>
    </row>
    <row r="60" spans="1:14" x14ac:dyDescent="0.25">
      <c r="A60" s="4">
        <v>322</v>
      </c>
      <c r="B60" s="5" t="s">
        <v>16</v>
      </c>
      <c r="C60" s="6">
        <f>25000+8000+2500+952</f>
        <v>36452</v>
      </c>
      <c r="D60" s="6"/>
      <c r="E60" s="6"/>
      <c r="F60" s="22"/>
      <c r="J60" s="31"/>
    </row>
    <row r="61" spans="1:14" x14ac:dyDescent="0.25">
      <c r="A61" s="4">
        <v>323</v>
      </c>
      <c r="B61" s="5" t="s">
        <v>17</v>
      </c>
      <c r="C61" s="6">
        <f>10000+10000+20000+2500+2000+4000+4500+1000</f>
        <v>54000</v>
      </c>
      <c r="D61" s="6"/>
      <c r="E61" s="6"/>
      <c r="F61" s="22"/>
      <c r="I61" s="31"/>
      <c r="J61" s="32"/>
    </row>
    <row r="62" spans="1:14" x14ac:dyDescent="0.25">
      <c r="A62" s="4">
        <v>329</v>
      </c>
      <c r="B62" s="5" t="s">
        <v>18</v>
      </c>
      <c r="C62" s="6">
        <f>500+3000+1000</f>
        <v>4500</v>
      </c>
      <c r="D62" s="6"/>
      <c r="E62" s="6"/>
      <c r="F62" s="22"/>
    </row>
    <row r="63" spans="1:14" x14ac:dyDescent="0.25">
      <c r="A63" s="4">
        <v>34</v>
      </c>
      <c r="B63" s="5" t="s">
        <v>19</v>
      </c>
      <c r="C63" s="6">
        <f>C64</f>
        <v>4000</v>
      </c>
      <c r="D63" s="6">
        <f>C63</f>
        <v>4000</v>
      </c>
      <c r="E63" s="6">
        <f>D63</f>
        <v>4000</v>
      </c>
      <c r="F63" s="22"/>
    </row>
    <row r="64" spans="1:14" x14ac:dyDescent="0.25">
      <c r="A64" s="4">
        <v>343</v>
      </c>
      <c r="B64" s="5" t="s">
        <v>20</v>
      </c>
      <c r="C64" s="6">
        <v>4000</v>
      </c>
      <c r="D64" s="6"/>
      <c r="E64" s="6"/>
      <c r="F64" s="22"/>
    </row>
    <row r="65" spans="1:14" x14ac:dyDescent="0.25">
      <c r="A65" s="25" t="s">
        <v>21</v>
      </c>
      <c r="B65" s="25" t="s">
        <v>83</v>
      </c>
      <c r="C65" s="6">
        <f>C66</f>
        <v>312062.81</v>
      </c>
      <c r="D65" s="6">
        <f t="shared" ref="D65:E65" si="11">D66</f>
        <v>312062.81</v>
      </c>
      <c r="E65" s="6">
        <f t="shared" si="11"/>
        <v>312062.81</v>
      </c>
      <c r="F65" s="7"/>
      <c r="G65" s="8"/>
    </row>
    <row r="66" spans="1:14" x14ac:dyDescent="0.25">
      <c r="A66" s="50" t="s">
        <v>14</v>
      </c>
      <c r="B66" s="51" t="s">
        <v>82</v>
      </c>
      <c r="C66" s="6">
        <f>C67+C69</f>
        <v>312062.81</v>
      </c>
      <c r="D66" s="6">
        <f t="shared" ref="D66:E66" si="12">D67+D69</f>
        <v>312062.81</v>
      </c>
      <c r="E66" s="6">
        <f t="shared" si="12"/>
        <v>312062.81</v>
      </c>
      <c r="F66" s="7"/>
      <c r="I66" s="31"/>
      <c r="J66" s="32"/>
    </row>
    <row r="67" spans="1:14" x14ac:dyDescent="0.25">
      <c r="A67" s="4">
        <v>32</v>
      </c>
      <c r="B67" s="5" t="s">
        <v>12</v>
      </c>
      <c r="C67" s="6">
        <f>C68</f>
        <v>5500</v>
      </c>
      <c r="D67" s="6">
        <f>C67</f>
        <v>5500</v>
      </c>
      <c r="E67" s="6">
        <f>D67</f>
        <v>5500</v>
      </c>
      <c r="F67" s="22"/>
    </row>
    <row r="68" spans="1:14" x14ac:dyDescent="0.25">
      <c r="A68" s="4">
        <v>323</v>
      </c>
      <c r="B68" s="5" t="s">
        <v>130</v>
      </c>
      <c r="C68" s="6">
        <v>5500</v>
      </c>
      <c r="D68" s="6"/>
      <c r="E68" s="6"/>
      <c r="F68" s="22"/>
    </row>
    <row r="69" spans="1:14" x14ac:dyDescent="0.25">
      <c r="A69" s="4">
        <v>37</v>
      </c>
      <c r="B69" s="5" t="s">
        <v>52</v>
      </c>
      <c r="C69" s="6">
        <f>C70</f>
        <v>306562.81</v>
      </c>
      <c r="D69" s="6">
        <f>C69</f>
        <v>306562.81</v>
      </c>
      <c r="E69" s="6">
        <f>D69</f>
        <v>306562.81</v>
      </c>
      <c r="F69" s="22"/>
    </row>
    <row r="70" spans="1:14" x14ac:dyDescent="0.25">
      <c r="A70" s="4">
        <v>372</v>
      </c>
      <c r="B70" s="5" t="s">
        <v>128</v>
      </c>
      <c r="C70" s="6">
        <v>306562.81</v>
      </c>
      <c r="D70" s="6"/>
      <c r="E70" s="6"/>
      <c r="F70" s="22"/>
    </row>
    <row r="71" spans="1:14" s="35" customFormat="1" x14ac:dyDescent="0.25">
      <c r="A71" s="25" t="s">
        <v>55</v>
      </c>
      <c r="B71" s="25" t="s">
        <v>84</v>
      </c>
      <c r="C71" s="6">
        <f>C72</f>
        <v>2000</v>
      </c>
      <c r="D71" s="6">
        <f t="shared" ref="D71:E72" si="13">D72</f>
        <v>2000</v>
      </c>
      <c r="E71" s="6">
        <f t="shared" si="13"/>
        <v>2000</v>
      </c>
      <c r="F71" s="33"/>
      <c r="G71" s="34"/>
      <c r="H71" s="34"/>
      <c r="I71" s="34"/>
      <c r="J71" s="34"/>
      <c r="K71" s="34"/>
      <c r="L71" s="34"/>
      <c r="M71" s="34"/>
      <c r="N71" s="34"/>
    </row>
    <row r="72" spans="1:14" s="35" customFormat="1" x14ac:dyDescent="0.25">
      <c r="A72" s="52">
        <v>32300</v>
      </c>
      <c r="B72" s="51" t="s">
        <v>93</v>
      </c>
      <c r="C72" s="6">
        <f>C73</f>
        <v>2000</v>
      </c>
      <c r="D72" s="6">
        <f t="shared" si="13"/>
        <v>2000</v>
      </c>
      <c r="E72" s="6">
        <f t="shared" si="13"/>
        <v>2000</v>
      </c>
      <c r="F72" s="33"/>
      <c r="G72" s="34"/>
      <c r="H72" s="34"/>
      <c r="I72" s="34"/>
      <c r="J72" s="34"/>
      <c r="K72" s="34"/>
      <c r="L72" s="34"/>
      <c r="M72" s="34"/>
      <c r="N72" s="34"/>
    </row>
    <row r="73" spans="1:14" x14ac:dyDescent="0.25">
      <c r="A73" s="12">
        <v>32</v>
      </c>
      <c r="B73" s="13" t="s">
        <v>12</v>
      </c>
      <c r="C73" s="15">
        <f>C74</f>
        <v>2000</v>
      </c>
      <c r="D73" s="15">
        <f>C73</f>
        <v>2000</v>
      </c>
      <c r="E73" s="15">
        <f>D73</f>
        <v>2000</v>
      </c>
      <c r="F73" s="22"/>
    </row>
    <row r="74" spans="1:14" x14ac:dyDescent="0.25">
      <c r="A74" s="12">
        <v>322</v>
      </c>
      <c r="B74" s="5" t="s">
        <v>16</v>
      </c>
      <c r="C74" s="15">
        <v>2000</v>
      </c>
      <c r="D74" s="15"/>
      <c r="E74" s="15"/>
      <c r="F74" s="22"/>
    </row>
    <row r="75" spans="1:14" x14ac:dyDescent="0.25">
      <c r="A75" s="25" t="s">
        <v>106</v>
      </c>
      <c r="B75" s="25" t="s">
        <v>107</v>
      </c>
      <c r="C75" s="6">
        <f>C76</f>
        <v>3035090</v>
      </c>
      <c r="D75" s="6">
        <f t="shared" ref="D75:E75" si="14">D76</f>
        <v>3035090</v>
      </c>
      <c r="E75" s="6">
        <f t="shared" si="14"/>
        <v>3035090</v>
      </c>
      <c r="F75" s="22"/>
    </row>
    <row r="76" spans="1:14" x14ac:dyDescent="0.25">
      <c r="A76" s="50" t="s">
        <v>64</v>
      </c>
      <c r="B76" s="51" t="s">
        <v>97</v>
      </c>
      <c r="C76" s="6">
        <f>C77+C81</f>
        <v>3035090</v>
      </c>
      <c r="D76" s="6">
        <f t="shared" ref="D76:E76" si="15">D77+D81</f>
        <v>3035090</v>
      </c>
      <c r="E76" s="6">
        <f t="shared" si="15"/>
        <v>3035090</v>
      </c>
      <c r="F76" s="22"/>
    </row>
    <row r="77" spans="1:14" x14ac:dyDescent="0.25">
      <c r="A77" s="12">
        <v>31</v>
      </c>
      <c r="B77" s="13" t="s">
        <v>9</v>
      </c>
      <c r="C77" s="15">
        <f>SUM(C78:C80)</f>
        <v>2838090</v>
      </c>
      <c r="D77" s="15">
        <f>C77</f>
        <v>2838090</v>
      </c>
      <c r="E77" s="15">
        <f>D77</f>
        <v>2838090</v>
      </c>
      <c r="F77" s="22"/>
    </row>
    <row r="78" spans="1:14" x14ac:dyDescent="0.25">
      <c r="A78" s="12">
        <v>311</v>
      </c>
      <c r="B78" s="13" t="s">
        <v>10</v>
      </c>
      <c r="C78" s="15">
        <f>2346000+10000+15000</f>
        <v>2371000</v>
      </c>
      <c r="D78" s="15"/>
      <c r="E78" s="15"/>
      <c r="F78" s="22"/>
    </row>
    <row r="79" spans="1:14" x14ac:dyDescent="0.25">
      <c r="A79" s="12">
        <v>312</v>
      </c>
      <c r="B79" s="13" t="s">
        <v>53</v>
      </c>
      <c r="C79" s="15">
        <f>80000</f>
        <v>80000</v>
      </c>
      <c r="D79" s="15"/>
      <c r="E79" s="15"/>
      <c r="F79" s="22"/>
    </row>
    <row r="80" spans="1:14" x14ac:dyDescent="0.25">
      <c r="A80" s="12">
        <v>313</v>
      </c>
      <c r="B80" s="13" t="s">
        <v>11</v>
      </c>
      <c r="C80" s="15">
        <f>387090</f>
        <v>387090</v>
      </c>
      <c r="D80" s="15"/>
      <c r="E80" s="15"/>
      <c r="F80" s="22"/>
    </row>
    <row r="81" spans="1:14" x14ac:dyDescent="0.25">
      <c r="A81" s="12">
        <v>32</v>
      </c>
      <c r="B81" s="13" t="s">
        <v>12</v>
      </c>
      <c r="C81" s="15">
        <f>SUM(C82:C83)</f>
        <v>197000</v>
      </c>
      <c r="D81" s="15">
        <f>C81</f>
        <v>197000</v>
      </c>
      <c r="E81" s="15">
        <f>D81</f>
        <v>197000</v>
      </c>
      <c r="F81" s="22"/>
    </row>
    <row r="82" spans="1:14" x14ac:dyDescent="0.25">
      <c r="A82" s="12">
        <v>321</v>
      </c>
      <c r="B82" s="13" t="s">
        <v>54</v>
      </c>
      <c r="C82" s="15">
        <v>182000</v>
      </c>
      <c r="D82" s="15"/>
      <c r="E82" s="15"/>
      <c r="F82" s="22"/>
    </row>
    <row r="83" spans="1:14" x14ac:dyDescent="0.25">
      <c r="A83" s="12">
        <v>329</v>
      </c>
      <c r="B83" s="13" t="s">
        <v>38</v>
      </c>
      <c r="C83" s="15">
        <v>15000</v>
      </c>
      <c r="D83" s="15"/>
      <c r="E83" s="15"/>
      <c r="F83" s="22"/>
    </row>
    <row r="84" spans="1:14" x14ac:dyDescent="0.25">
      <c r="A84" s="27">
        <v>2102</v>
      </c>
      <c r="B84" s="27" t="s">
        <v>85</v>
      </c>
      <c r="C84" s="6">
        <f>C85</f>
        <v>193433.99</v>
      </c>
      <c r="D84" s="6">
        <f t="shared" ref="D84:E85" si="16">D85</f>
        <v>193433.99</v>
      </c>
      <c r="E84" s="6">
        <f t="shared" si="16"/>
        <v>193433.99</v>
      </c>
      <c r="F84" s="11"/>
    </row>
    <row r="85" spans="1:14" s="55" customFormat="1" ht="30" x14ac:dyDescent="0.25">
      <c r="A85" s="24" t="s">
        <v>22</v>
      </c>
      <c r="B85" s="24" t="s">
        <v>108</v>
      </c>
      <c r="C85" s="9">
        <f>C86</f>
        <v>193433.99</v>
      </c>
      <c r="D85" s="9">
        <f t="shared" si="16"/>
        <v>193433.99</v>
      </c>
      <c r="E85" s="9">
        <f t="shared" si="16"/>
        <v>193433.99</v>
      </c>
      <c r="F85" s="60"/>
      <c r="G85" s="54"/>
      <c r="H85" s="54"/>
      <c r="I85" s="54"/>
      <c r="J85" s="54"/>
      <c r="K85" s="54"/>
      <c r="L85" s="54"/>
      <c r="M85" s="54"/>
      <c r="N85" s="54"/>
    </row>
    <row r="86" spans="1:14" x14ac:dyDescent="0.25">
      <c r="A86" s="50" t="s">
        <v>23</v>
      </c>
      <c r="B86" s="51" t="s">
        <v>86</v>
      </c>
      <c r="C86" s="6">
        <f>C87+C90</f>
        <v>193433.99</v>
      </c>
      <c r="D86" s="6">
        <f t="shared" ref="D86:E86" si="17">D87+D90</f>
        <v>193433.99</v>
      </c>
      <c r="E86" s="6">
        <f t="shared" si="17"/>
        <v>193433.99</v>
      </c>
      <c r="F86" s="7"/>
      <c r="I86" s="34"/>
    </row>
    <row r="87" spans="1:14" x14ac:dyDescent="0.25">
      <c r="A87" s="4">
        <v>32</v>
      </c>
      <c r="B87" s="5" t="s">
        <v>12</v>
      </c>
      <c r="C87" s="6">
        <f>SUM(C88:C89)</f>
        <v>93672</v>
      </c>
      <c r="D87" s="6">
        <f>C87</f>
        <v>93672</v>
      </c>
      <c r="E87" s="6">
        <f>D87</f>
        <v>93672</v>
      </c>
      <c r="F87" s="22"/>
    </row>
    <row r="88" spans="1:14" x14ac:dyDescent="0.25">
      <c r="A88" s="4">
        <v>322</v>
      </c>
      <c r="B88" s="5" t="s">
        <v>110</v>
      </c>
      <c r="C88" s="6">
        <v>88000</v>
      </c>
      <c r="D88" s="6"/>
      <c r="E88" s="6"/>
      <c r="F88" s="22"/>
    </row>
    <row r="89" spans="1:14" x14ac:dyDescent="0.25">
      <c r="A89" s="4">
        <v>329</v>
      </c>
      <c r="B89" s="5" t="s">
        <v>56</v>
      </c>
      <c r="C89" s="6">
        <v>5672</v>
      </c>
      <c r="D89" s="6"/>
      <c r="E89" s="6"/>
      <c r="F89" s="22"/>
    </row>
    <row r="90" spans="1:14" x14ac:dyDescent="0.25">
      <c r="A90" s="12">
        <v>37</v>
      </c>
      <c r="B90" s="13" t="s">
        <v>52</v>
      </c>
      <c r="C90" s="15">
        <f>C91</f>
        <v>99761.99</v>
      </c>
      <c r="D90" s="15">
        <f>C90</f>
        <v>99761.99</v>
      </c>
      <c r="E90" s="15">
        <f>D90</f>
        <v>99761.99</v>
      </c>
      <c r="F90" s="22"/>
    </row>
    <row r="91" spans="1:14" x14ac:dyDescent="0.25">
      <c r="A91" s="4">
        <v>372</v>
      </c>
      <c r="B91" s="5" t="s">
        <v>109</v>
      </c>
      <c r="C91" s="6">
        <v>99761.99</v>
      </c>
      <c r="D91" s="6"/>
      <c r="E91" s="6"/>
      <c r="F91" s="22"/>
    </row>
    <row r="92" spans="1:14" x14ac:dyDescent="0.25">
      <c r="A92" s="27">
        <v>2301</v>
      </c>
      <c r="B92" s="27" t="s">
        <v>87</v>
      </c>
      <c r="C92" s="6">
        <f>C93+C97+C116+C132+C139+C145+C149+C153+C157+C161</f>
        <v>443000</v>
      </c>
      <c r="D92" s="6">
        <f t="shared" ref="D92:E92" si="18">D93+D97+D116+D132+D139+D145+D149+D153+D157+D161</f>
        <v>443000</v>
      </c>
      <c r="E92" s="6">
        <f t="shared" si="18"/>
        <v>443000</v>
      </c>
      <c r="F92" s="11"/>
    </row>
    <row r="93" spans="1:14" x14ac:dyDescent="0.25">
      <c r="A93" s="25" t="s">
        <v>57</v>
      </c>
      <c r="B93" s="25" t="s">
        <v>58</v>
      </c>
      <c r="C93" s="6">
        <f>C94</f>
        <v>8000</v>
      </c>
      <c r="D93" s="6">
        <f t="shared" ref="D93:E94" si="19">D94</f>
        <v>8000</v>
      </c>
      <c r="E93" s="6">
        <f t="shared" si="19"/>
        <v>8000</v>
      </c>
      <c r="F93" s="7"/>
      <c r="G93" s="8"/>
    </row>
    <row r="94" spans="1:14" s="35" customFormat="1" x14ac:dyDescent="0.25">
      <c r="A94" s="51">
        <v>58300</v>
      </c>
      <c r="B94" s="51" t="s">
        <v>88</v>
      </c>
      <c r="C94" s="6">
        <f>C95</f>
        <v>8000</v>
      </c>
      <c r="D94" s="6">
        <f t="shared" si="19"/>
        <v>8000</v>
      </c>
      <c r="E94" s="6">
        <f t="shared" si="19"/>
        <v>8000</v>
      </c>
      <c r="F94" s="7"/>
      <c r="G94" s="34"/>
      <c r="H94" s="34"/>
      <c r="I94" s="34"/>
      <c r="J94" s="34"/>
      <c r="K94" s="34"/>
      <c r="L94" s="34"/>
      <c r="M94" s="34"/>
      <c r="N94" s="34"/>
    </row>
    <row r="95" spans="1:14" x14ac:dyDescent="0.25">
      <c r="A95" s="5">
        <v>32</v>
      </c>
      <c r="B95" s="13" t="s">
        <v>12</v>
      </c>
      <c r="C95" s="6">
        <f>SUM(C96:C96)</f>
        <v>8000</v>
      </c>
      <c r="D95" s="6">
        <f>C95</f>
        <v>8000</v>
      </c>
      <c r="E95" s="6">
        <f>D95</f>
        <v>8000</v>
      </c>
      <c r="F95" s="11"/>
    </row>
    <row r="96" spans="1:14" x14ac:dyDescent="0.25">
      <c r="A96" s="4">
        <v>329</v>
      </c>
      <c r="B96" s="5" t="s">
        <v>18</v>
      </c>
      <c r="C96" s="6">
        <v>8000</v>
      </c>
      <c r="D96" s="6"/>
      <c r="E96" s="6"/>
      <c r="F96" s="11"/>
    </row>
    <row r="97" spans="1:8" x14ac:dyDescent="0.25">
      <c r="A97" s="25" t="s">
        <v>24</v>
      </c>
      <c r="B97" s="25" t="s">
        <v>25</v>
      </c>
      <c r="C97" s="6">
        <f>C98+C101+C113</f>
        <v>213000</v>
      </c>
      <c r="D97" s="6">
        <f t="shared" ref="D97:E97" si="20">D98+D101+D113</f>
        <v>213000</v>
      </c>
      <c r="E97" s="6">
        <f t="shared" si="20"/>
        <v>213000</v>
      </c>
      <c r="F97" s="7"/>
      <c r="G97" s="8"/>
    </row>
    <row r="98" spans="1:8" x14ac:dyDescent="0.25">
      <c r="A98" s="50" t="s">
        <v>32</v>
      </c>
      <c r="B98" s="51" t="s">
        <v>93</v>
      </c>
      <c r="C98" s="6">
        <f>C99</f>
        <v>8000</v>
      </c>
      <c r="D98" s="6">
        <f t="shared" ref="D98:E98" si="21">D99</f>
        <v>8000</v>
      </c>
      <c r="E98" s="6">
        <f t="shared" si="21"/>
        <v>8000</v>
      </c>
      <c r="F98" s="7"/>
      <c r="G98" s="8"/>
    </row>
    <row r="99" spans="1:8" x14ac:dyDescent="0.25">
      <c r="A99" s="4">
        <v>32</v>
      </c>
      <c r="B99" s="5" t="s">
        <v>12</v>
      </c>
      <c r="C99" s="6">
        <f>C100</f>
        <v>8000</v>
      </c>
      <c r="D99" s="6">
        <f>C99</f>
        <v>8000</v>
      </c>
      <c r="E99" s="6">
        <f>D99</f>
        <v>8000</v>
      </c>
      <c r="F99" s="7"/>
      <c r="G99" s="8"/>
    </row>
    <row r="100" spans="1:8" x14ac:dyDescent="0.25">
      <c r="A100" s="4">
        <v>322</v>
      </c>
      <c r="B100" s="5" t="s">
        <v>16</v>
      </c>
      <c r="C100" s="6">
        <v>8000</v>
      </c>
      <c r="D100" s="6"/>
      <c r="E100" s="6"/>
      <c r="F100" s="7"/>
      <c r="G100" s="8"/>
    </row>
    <row r="101" spans="1:8" x14ac:dyDescent="0.25">
      <c r="A101" s="50" t="s">
        <v>26</v>
      </c>
      <c r="B101" s="51" t="s">
        <v>90</v>
      </c>
      <c r="C101" s="6">
        <f>C102+C108+C110</f>
        <v>190000</v>
      </c>
      <c r="D101" s="6">
        <f t="shared" ref="D101:E101" si="22">D102+D108+D110</f>
        <v>190000</v>
      </c>
      <c r="E101" s="6">
        <f t="shared" si="22"/>
        <v>190000</v>
      </c>
      <c r="F101" s="7"/>
      <c r="G101" s="29"/>
    </row>
    <row r="102" spans="1:8" x14ac:dyDescent="0.25">
      <c r="A102" s="4">
        <v>32</v>
      </c>
      <c r="B102" s="5" t="s">
        <v>12</v>
      </c>
      <c r="C102" s="6">
        <f>SUM(C103:C107)</f>
        <v>178000</v>
      </c>
      <c r="D102" s="6">
        <f>C102</f>
        <v>178000</v>
      </c>
      <c r="E102" s="6">
        <f>D102</f>
        <v>178000</v>
      </c>
      <c r="F102" s="22"/>
      <c r="H102" s="36"/>
    </row>
    <row r="103" spans="1:8" x14ac:dyDescent="0.25">
      <c r="A103" s="4">
        <v>321</v>
      </c>
      <c r="B103" s="5" t="s">
        <v>15</v>
      </c>
      <c r="C103" s="6">
        <f>3000+1000+500</f>
        <v>4500</v>
      </c>
      <c r="D103" s="6"/>
      <c r="E103" s="6"/>
      <c r="F103" s="33"/>
    </row>
    <row r="104" spans="1:8" x14ac:dyDescent="0.25">
      <c r="A104" s="4">
        <v>322</v>
      </c>
      <c r="B104" s="5" t="s">
        <v>16</v>
      </c>
      <c r="C104" s="6">
        <f>5000+135000+1000+6000+2500+1000</f>
        <v>150500</v>
      </c>
      <c r="D104" s="6"/>
      <c r="E104" s="6"/>
      <c r="F104" s="33"/>
    </row>
    <row r="105" spans="1:8" x14ac:dyDescent="0.25">
      <c r="A105" s="4">
        <v>323</v>
      </c>
      <c r="B105" s="5" t="s">
        <v>17</v>
      </c>
      <c r="C105" s="6">
        <f>2000+5000+5000+1000+1000+1000+3000+1000</f>
        <v>19000</v>
      </c>
      <c r="D105" s="6"/>
      <c r="E105" s="6"/>
      <c r="F105" s="33"/>
    </row>
    <row r="106" spans="1:8" x14ac:dyDescent="0.25">
      <c r="A106" s="4">
        <v>324</v>
      </c>
      <c r="B106" s="5" t="s">
        <v>89</v>
      </c>
      <c r="C106" s="6">
        <v>1000</v>
      </c>
      <c r="D106" s="6"/>
      <c r="E106" s="6"/>
      <c r="F106" s="33"/>
    </row>
    <row r="107" spans="1:8" x14ac:dyDescent="0.25">
      <c r="A107" s="4">
        <v>329</v>
      </c>
      <c r="B107" s="5" t="s">
        <v>18</v>
      </c>
      <c r="C107" s="6">
        <v>3000</v>
      </c>
      <c r="D107" s="6"/>
      <c r="E107" s="6"/>
      <c r="F107" s="33"/>
    </row>
    <row r="108" spans="1:8" x14ac:dyDescent="0.25">
      <c r="A108" s="4">
        <v>34</v>
      </c>
      <c r="B108" s="5" t="s">
        <v>19</v>
      </c>
      <c r="C108" s="6">
        <f>C109</f>
        <v>1000</v>
      </c>
      <c r="D108" s="6">
        <f>C108</f>
        <v>1000</v>
      </c>
      <c r="E108" s="6">
        <f>D108</f>
        <v>1000</v>
      </c>
      <c r="F108" s="22"/>
    </row>
    <row r="109" spans="1:8" x14ac:dyDescent="0.25">
      <c r="A109" s="4">
        <v>343</v>
      </c>
      <c r="B109" s="5" t="s">
        <v>20</v>
      </c>
      <c r="C109" s="6">
        <v>1000</v>
      </c>
      <c r="D109" s="6"/>
      <c r="E109" s="6"/>
      <c r="F109" s="33"/>
    </row>
    <row r="110" spans="1:8" x14ac:dyDescent="0.25">
      <c r="A110" s="4">
        <v>42</v>
      </c>
      <c r="B110" s="5" t="s">
        <v>42</v>
      </c>
      <c r="C110" s="6">
        <f>SUM(C111:C112)</f>
        <v>11000</v>
      </c>
      <c r="D110" s="6">
        <f>C110</f>
        <v>11000</v>
      </c>
      <c r="E110" s="6">
        <f>D110</f>
        <v>11000</v>
      </c>
      <c r="F110" s="22"/>
    </row>
    <row r="111" spans="1:8" x14ac:dyDescent="0.25">
      <c r="A111" s="4">
        <v>422</v>
      </c>
      <c r="B111" s="5" t="s">
        <v>27</v>
      </c>
      <c r="C111" s="6">
        <v>10000</v>
      </c>
      <c r="D111" s="6"/>
      <c r="E111" s="6"/>
      <c r="F111" s="33"/>
    </row>
    <row r="112" spans="1:8" x14ac:dyDescent="0.25">
      <c r="A112" s="4">
        <v>424</v>
      </c>
      <c r="B112" s="5" t="s">
        <v>39</v>
      </c>
      <c r="C112" s="6">
        <v>1000</v>
      </c>
      <c r="D112" s="6"/>
      <c r="E112" s="6"/>
      <c r="F112" s="33"/>
    </row>
    <row r="113" spans="1:7" x14ac:dyDescent="0.25">
      <c r="A113" s="50" t="s">
        <v>28</v>
      </c>
      <c r="B113" s="51" t="s">
        <v>91</v>
      </c>
      <c r="C113" s="6">
        <f>C114</f>
        <v>15000</v>
      </c>
      <c r="D113" s="6">
        <f t="shared" ref="D113:E113" si="23">D114</f>
        <v>15000</v>
      </c>
      <c r="E113" s="6">
        <f t="shared" si="23"/>
        <v>15000</v>
      </c>
      <c r="F113" s="33"/>
      <c r="G113" s="29"/>
    </row>
    <row r="114" spans="1:7" x14ac:dyDescent="0.25">
      <c r="A114" s="4">
        <v>32</v>
      </c>
      <c r="B114" s="5" t="s">
        <v>12</v>
      </c>
      <c r="C114" s="6">
        <f>C115</f>
        <v>15000</v>
      </c>
      <c r="D114" s="6">
        <f>C114</f>
        <v>15000</v>
      </c>
      <c r="E114" s="6">
        <f>D114</f>
        <v>15000</v>
      </c>
      <c r="F114" s="22"/>
    </row>
    <row r="115" spans="1:7" x14ac:dyDescent="0.25">
      <c r="A115" s="4">
        <v>322</v>
      </c>
      <c r="B115" s="5" t="s">
        <v>16</v>
      </c>
      <c r="C115" s="6">
        <v>15000</v>
      </c>
      <c r="D115" s="6"/>
      <c r="E115" s="6"/>
      <c r="F115" s="22"/>
    </row>
    <row r="116" spans="1:7" x14ac:dyDescent="0.25">
      <c r="A116" s="25" t="s">
        <v>29</v>
      </c>
      <c r="B116" s="25" t="s">
        <v>30</v>
      </c>
      <c r="C116" s="6">
        <f>C117+C125</f>
        <v>127000</v>
      </c>
      <c r="D116" s="6">
        <f t="shared" ref="D116:E116" si="24">D117+D125</f>
        <v>127000</v>
      </c>
      <c r="E116" s="6">
        <f t="shared" si="24"/>
        <v>127000</v>
      </c>
      <c r="F116" s="7"/>
      <c r="G116" s="8"/>
    </row>
    <row r="117" spans="1:7" x14ac:dyDescent="0.25">
      <c r="A117" s="50" t="s">
        <v>26</v>
      </c>
      <c r="B117" s="51" t="s">
        <v>90</v>
      </c>
      <c r="C117" s="6">
        <f>C118+C122</f>
        <v>47000</v>
      </c>
      <c r="D117" s="6">
        <f t="shared" ref="D117:E117" si="25">D118+D122</f>
        <v>47000</v>
      </c>
      <c r="E117" s="6">
        <f t="shared" si="25"/>
        <v>47000</v>
      </c>
      <c r="F117" s="7"/>
    </row>
    <row r="118" spans="1:7" x14ac:dyDescent="0.25">
      <c r="A118" s="4">
        <v>31</v>
      </c>
      <c r="B118" s="5" t="s">
        <v>9</v>
      </c>
      <c r="C118" s="6">
        <f>SUM(C119:C121)</f>
        <v>27579.260000000002</v>
      </c>
      <c r="D118" s="6">
        <f>C118</f>
        <v>27579.260000000002</v>
      </c>
      <c r="E118" s="6">
        <f>D118</f>
        <v>27579.260000000002</v>
      </c>
      <c r="F118" s="22"/>
    </row>
    <row r="119" spans="1:7" x14ac:dyDescent="0.25">
      <c r="A119" s="4">
        <v>311</v>
      </c>
      <c r="B119" s="5" t="s">
        <v>10</v>
      </c>
      <c r="C119" s="6">
        <f>22462.88+600</f>
        <v>23062.880000000001</v>
      </c>
      <c r="D119" s="6"/>
      <c r="E119" s="6"/>
      <c r="F119" s="22"/>
    </row>
    <row r="120" spans="1:7" x14ac:dyDescent="0.25">
      <c r="A120" s="4">
        <v>312</v>
      </c>
      <c r="B120" s="5" t="s">
        <v>53</v>
      </c>
      <c r="C120" s="6">
        <f>810</f>
        <v>810</v>
      </c>
      <c r="D120" s="6"/>
      <c r="E120" s="6"/>
      <c r="F120" s="22"/>
    </row>
    <row r="121" spans="1:7" x14ac:dyDescent="0.25">
      <c r="A121" s="4">
        <v>313</v>
      </c>
      <c r="B121" s="5" t="s">
        <v>11</v>
      </c>
      <c r="C121" s="6">
        <f>3706.38</f>
        <v>3706.38</v>
      </c>
      <c r="D121" s="6"/>
      <c r="E121" s="6"/>
      <c r="F121" s="22"/>
    </row>
    <row r="122" spans="1:7" x14ac:dyDescent="0.25">
      <c r="A122" s="4">
        <v>32</v>
      </c>
      <c r="B122" s="5" t="s">
        <v>12</v>
      </c>
      <c r="C122" s="6">
        <f>SUM(C123:C124)</f>
        <v>19420.740000000002</v>
      </c>
      <c r="D122" s="6">
        <f>C122</f>
        <v>19420.740000000002</v>
      </c>
      <c r="E122" s="6">
        <f>D122</f>
        <v>19420.740000000002</v>
      </c>
      <c r="F122" s="22"/>
    </row>
    <row r="123" spans="1:7" x14ac:dyDescent="0.25">
      <c r="A123" s="4">
        <v>321</v>
      </c>
      <c r="B123" s="5" t="s">
        <v>15</v>
      </c>
      <c r="C123" s="6">
        <f>284.2+6422.26</f>
        <v>6706.46</v>
      </c>
      <c r="D123" s="6"/>
      <c r="E123" s="6"/>
      <c r="F123" s="22"/>
    </row>
    <row r="124" spans="1:7" x14ac:dyDescent="0.25">
      <c r="A124" s="4">
        <v>322</v>
      </c>
      <c r="B124" s="5" t="s">
        <v>16</v>
      </c>
      <c r="C124" s="6">
        <v>12714.28</v>
      </c>
      <c r="D124" s="6"/>
      <c r="E124" s="6"/>
      <c r="F124" s="22"/>
    </row>
    <row r="125" spans="1:7" x14ac:dyDescent="0.25">
      <c r="A125" s="50" t="s">
        <v>28</v>
      </c>
      <c r="B125" s="51" t="s">
        <v>91</v>
      </c>
      <c r="C125" s="6">
        <f>C126+C130</f>
        <v>80000</v>
      </c>
      <c r="D125" s="6">
        <f t="shared" ref="D125:E125" si="26">D126+D130</f>
        <v>80000</v>
      </c>
      <c r="E125" s="6">
        <f t="shared" si="26"/>
        <v>80000</v>
      </c>
      <c r="F125" s="33"/>
    </row>
    <row r="126" spans="1:7" x14ac:dyDescent="0.25">
      <c r="A126" s="4">
        <v>31</v>
      </c>
      <c r="B126" s="5" t="s">
        <v>9</v>
      </c>
      <c r="C126" s="6">
        <f>SUM(C127:C129)</f>
        <v>64351.61</v>
      </c>
      <c r="D126" s="6">
        <f>C126</f>
        <v>64351.61</v>
      </c>
      <c r="E126" s="6">
        <f>D126</f>
        <v>64351.61</v>
      </c>
      <c r="F126" s="22"/>
    </row>
    <row r="127" spans="1:7" x14ac:dyDescent="0.25">
      <c r="A127" s="4">
        <v>311</v>
      </c>
      <c r="B127" s="5" t="s">
        <v>10</v>
      </c>
      <c r="C127" s="6">
        <f>52413.4+1400</f>
        <v>53813.4</v>
      </c>
      <c r="D127" s="6"/>
      <c r="E127" s="6"/>
      <c r="F127" s="22"/>
    </row>
    <row r="128" spans="1:7" x14ac:dyDescent="0.25">
      <c r="A128" s="4">
        <v>312</v>
      </c>
      <c r="B128" s="13" t="s">
        <v>53</v>
      </c>
      <c r="C128" s="6">
        <f>1890</f>
        <v>1890</v>
      </c>
      <c r="D128" s="6"/>
      <c r="E128" s="6"/>
      <c r="F128" s="22"/>
    </row>
    <row r="129" spans="1:6" x14ac:dyDescent="0.25">
      <c r="A129" s="4">
        <v>313</v>
      </c>
      <c r="B129" s="5" t="s">
        <v>11</v>
      </c>
      <c r="C129" s="6">
        <f>8648.21</f>
        <v>8648.2099999999991</v>
      </c>
      <c r="D129" s="6"/>
      <c r="E129" s="6"/>
      <c r="F129" s="22"/>
    </row>
    <row r="130" spans="1:6" x14ac:dyDescent="0.25">
      <c r="A130" s="4">
        <v>32</v>
      </c>
      <c r="B130" s="5" t="s">
        <v>12</v>
      </c>
      <c r="C130" s="6">
        <f>C131</f>
        <v>15648.39</v>
      </c>
      <c r="D130" s="6">
        <f>C130</f>
        <v>15648.39</v>
      </c>
      <c r="E130" s="6">
        <f>D130</f>
        <v>15648.39</v>
      </c>
      <c r="F130" s="22"/>
    </row>
    <row r="131" spans="1:6" x14ac:dyDescent="0.25">
      <c r="A131" s="4">
        <v>321</v>
      </c>
      <c r="B131" s="5" t="s">
        <v>15</v>
      </c>
      <c r="C131" s="6">
        <f>663.13+14985.26</f>
        <v>15648.39</v>
      </c>
      <c r="D131" s="6"/>
      <c r="E131" s="6"/>
      <c r="F131" s="22"/>
    </row>
    <row r="132" spans="1:6" x14ac:dyDescent="0.25">
      <c r="A132" s="25" t="s">
        <v>31</v>
      </c>
      <c r="B132" s="25" t="s">
        <v>92</v>
      </c>
      <c r="C132" s="6">
        <f>C133+C136</f>
        <v>2000</v>
      </c>
      <c r="D132" s="6">
        <f t="shared" ref="D132:E132" si="27">D133+D136</f>
        <v>2000</v>
      </c>
      <c r="E132" s="6">
        <f t="shared" si="27"/>
        <v>2000</v>
      </c>
      <c r="F132" s="7"/>
    </row>
    <row r="133" spans="1:6" x14ac:dyDescent="0.25">
      <c r="A133" s="50" t="s">
        <v>32</v>
      </c>
      <c r="B133" s="51" t="s">
        <v>93</v>
      </c>
      <c r="C133" s="6">
        <f>C134</f>
        <v>1000</v>
      </c>
      <c r="D133" s="6">
        <f t="shared" ref="D133:E133" si="28">D134</f>
        <v>1000</v>
      </c>
      <c r="E133" s="6">
        <f t="shared" si="28"/>
        <v>1000</v>
      </c>
      <c r="F133" s="7"/>
    </row>
    <row r="134" spans="1:6" x14ac:dyDescent="0.25">
      <c r="A134" s="4">
        <v>32</v>
      </c>
      <c r="B134" s="5" t="s">
        <v>12</v>
      </c>
      <c r="C134" s="6">
        <f>SUM(C135:C135)</f>
        <v>1000</v>
      </c>
      <c r="D134" s="6">
        <f>C134</f>
        <v>1000</v>
      </c>
      <c r="E134" s="6">
        <f>D134</f>
        <v>1000</v>
      </c>
      <c r="F134" s="22"/>
    </row>
    <row r="135" spans="1:6" x14ac:dyDescent="0.25">
      <c r="A135" s="4">
        <v>329</v>
      </c>
      <c r="B135" s="5" t="s">
        <v>18</v>
      </c>
      <c r="C135" s="6">
        <v>1000</v>
      </c>
      <c r="D135" s="6"/>
      <c r="E135" s="6"/>
      <c r="F135" s="22"/>
    </row>
    <row r="136" spans="1:6" x14ac:dyDescent="0.25">
      <c r="A136" s="50" t="s">
        <v>33</v>
      </c>
      <c r="B136" s="53" t="s">
        <v>94</v>
      </c>
      <c r="C136" s="6">
        <f>C137</f>
        <v>1000</v>
      </c>
      <c r="D136" s="6">
        <f t="shared" ref="D136:E136" si="29">D137</f>
        <v>1000</v>
      </c>
      <c r="E136" s="6">
        <f t="shared" si="29"/>
        <v>1000</v>
      </c>
      <c r="F136" s="7"/>
    </row>
    <row r="137" spans="1:6" x14ac:dyDescent="0.25">
      <c r="A137" s="4">
        <v>32</v>
      </c>
      <c r="B137" s="5" t="s">
        <v>12</v>
      </c>
      <c r="C137" s="6">
        <f>SUM(C138:C138)</f>
        <v>1000</v>
      </c>
      <c r="D137" s="6">
        <f>C137</f>
        <v>1000</v>
      </c>
      <c r="E137" s="6">
        <f>D137</f>
        <v>1000</v>
      </c>
      <c r="F137" s="22"/>
    </row>
    <row r="138" spans="1:6" x14ac:dyDescent="0.25">
      <c r="A138" s="4">
        <v>329</v>
      </c>
      <c r="B138" s="5" t="s">
        <v>18</v>
      </c>
      <c r="C138" s="6">
        <v>1000</v>
      </c>
      <c r="D138" s="6"/>
      <c r="E138" s="6"/>
      <c r="F138" s="22"/>
    </row>
    <row r="139" spans="1:6" x14ac:dyDescent="0.25">
      <c r="A139" s="25" t="s">
        <v>111</v>
      </c>
      <c r="B139" s="24" t="s">
        <v>117</v>
      </c>
      <c r="C139" s="6">
        <f>C140</f>
        <v>40000</v>
      </c>
      <c r="D139" s="6">
        <f t="shared" ref="D139:E139" si="30">D140</f>
        <v>40000</v>
      </c>
      <c r="E139" s="6">
        <f t="shared" si="30"/>
        <v>40000</v>
      </c>
      <c r="F139" s="22"/>
    </row>
    <row r="140" spans="1:6" x14ac:dyDescent="0.25">
      <c r="A140" s="52">
        <v>53082</v>
      </c>
      <c r="B140" s="51" t="s">
        <v>97</v>
      </c>
      <c r="C140" s="6">
        <f>C141+C143</f>
        <v>40000</v>
      </c>
      <c r="D140" s="6">
        <f t="shared" ref="D140:E140" si="31">D141+D143</f>
        <v>40000</v>
      </c>
      <c r="E140" s="6">
        <f t="shared" si="31"/>
        <v>40000</v>
      </c>
      <c r="F140" s="22"/>
    </row>
    <row r="141" spans="1:6" x14ac:dyDescent="0.25">
      <c r="A141" s="12">
        <v>37</v>
      </c>
      <c r="B141" s="13" t="s">
        <v>52</v>
      </c>
      <c r="C141" s="6">
        <f>C142</f>
        <v>10000</v>
      </c>
      <c r="D141" s="6">
        <f>C141</f>
        <v>10000</v>
      </c>
      <c r="E141" s="6">
        <f>D141</f>
        <v>10000</v>
      </c>
      <c r="F141" s="22"/>
    </row>
    <row r="142" spans="1:6" x14ac:dyDescent="0.25">
      <c r="A142" s="4">
        <v>372</v>
      </c>
      <c r="B142" s="5" t="s">
        <v>109</v>
      </c>
      <c r="C142" s="6">
        <v>10000</v>
      </c>
      <c r="D142" s="6"/>
      <c r="E142" s="6"/>
      <c r="F142" s="22"/>
    </row>
    <row r="143" spans="1:6" x14ac:dyDescent="0.25">
      <c r="A143" s="12">
        <v>42</v>
      </c>
      <c r="B143" s="13" t="s">
        <v>42</v>
      </c>
      <c r="C143" s="6">
        <f>C144</f>
        <v>30000</v>
      </c>
      <c r="D143" s="6">
        <f>C143</f>
        <v>30000</v>
      </c>
      <c r="E143" s="6">
        <f>D143</f>
        <v>30000</v>
      </c>
      <c r="F143" s="22"/>
    </row>
    <row r="144" spans="1:6" x14ac:dyDescent="0.25">
      <c r="A144" s="12">
        <v>424</v>
      </c>
      <c r="B144" s="13" t="s">
        <v>39</v>
      </c>
      <c r="C144" s="6">
        <v>30000</v>
      </c>
      <c r="D144" s="6"/>
      <c r="E144" s="6"/>
      <c r="F144" s="22"/>
    </row>
    <row r="145" spans="1:7" x14ac:dyDescent="0.25">
      <c r="A145" s="25" t="s">
        <v>45</v>
      </c>
      <c r="B145" s="25" t="s">
        <v>112</v>
      </c>
      <c r="C145" s="6">
        <f>C146</f>
        <v>20000</v>
      </c>
      <c r="D145" s="6">
        <f t="shared" ref="D145:E146" si="32">D146</f>
        <v>20000</v>
      </c>
      <c r="E145" s="6">
        <f t="shared" si="32"/>
        <v>20000</v>
      </c>
      <c r="F145" s="7"/>
    </row>
    <row r="146" spans="1:7" x14ac:dyDescent="0.25">
      <c r="A146" s="50" t="s">
        <v>28</v>
      </c>
      <c r="B146" s="51" t="s">
        <v>91</v>
      </c>
      <c r="C146" s="6">
        <f>C147</f>
        <v>20000</v>
      </c>
      <c r="D146" s="6">
        <f t="shared" si="32"/>
        <v>20000</v>
      </c>
      <c r="E146" s="6">
        <f t="shared" si="32"/>
        <v>20000</v>
      </c>
      <c r="F146" s="33"/>
    </row>
    <row r="147" spans="1:7" x14ac:dyDescent="0.25">
      <c r="A147" s="4">
        <v>32</v>
      </c>
      <c r="B147" s="5" t="s">
        <v>12</v>
      </c>
      <c r="C147" s="6">
        <f>SUM(C148:C148)</f>
        <v>20000</v>
      </c>
      <c r="D147" s="6">
        <f>C147</f>
        <v>20000</v>
      </c>
      <c r="E147" s="6">
        <f>D147</f>
        <v>20000</v>
      </c>
      <c r="F147" s="22"/>
    </row>
    <row r="148" spans="1:7" x14ac:dyDescent="0.25">
      <c r="A148" s="4">
        <v>323</v>
      </c>
      <c r="B148" s="5" t="s">
        <v>59</v>
      </c>
      <c r="C148" s="6">
        <v>20000</v>
      </c>
      <c r="D148" s="6"/>
      <c r="E148" s="6"/>
      <c r="F148" s="22"/>
    </row>
    <row r="149" spans="1:7" x14ac:dyDescent="0.25">
      <c r="A149" s="25" t="s">
        <v>60</v>
      </c>
      <c r="B149" s="25" t="s">
        <v>61</v>
      </c>
      <c r="C149" s="6">
        <f>C150</f>
        <v>16000</v>
      </c>
      <c r="D149" s="6">
        <f t="shared" ref="D149:E150" si="33">D150</f>
        <v>16000</v>
      </c>
      <c r="E149" s="6">
        <f t="shared" si="33"/>
        <v>16000</v>
      </c>
      <c r="F149" s="33"/>
    </row>
    <row r="150" spans="1:7" x14ac:dyDescent="0.25">
      <c r="A150" s="50" t="s">
        <v>28</v>
      </c>
      <c r="B150" s="51" t="s">
        <v>91</v>
      </c>
      <c r="C150" s="6">
        <f>C151</f>
        <v>16000</v>
      </c>
      <c r="D150" s="6">
        <f t="shared" si="33"/>
        <v>16000</v>
      </c>
      <c r="E150" s="6">
        <f t="shared" si="33"/>
        <v>16000</v>
      </c>
      <c r="F150" s="22"/>
    </row>
    <row r="151" spans="1:7" x14ac:dyDescent="0.25">
      <c r="A151" s="4">
        <v>32</v>
      </c>
      <c r="B151" s="5" t="s">
        <v>12</v>
      </c>
      <c r="C151" s="6">
        <f>C152</f>
        <v>16000</v>
      </c>
      <c r="D151" s="6">
        <f>C151</f>
        <v>16000</v>
      </c>
      <c r="E151" s="6">
        <f>D151</f>
        <v>16000</v>
      </c>
      <c r="F151" s="22"/>
    </row>
    <row r="152" spans="1:7" x14ac:dyDescent="0.25">
      <c r="A152" s="4">
        <v>323</v>
      </c>
      <c r="B152" s="5" t="s">
        <v>59</v>
      </c>
      <c r="C152" s="6">
        <v>16000</v>
      </c>
      <c r="D152" s="6"/>
      <c r="E152" s="6"/>
      <c r="F152" s="22"/>
    </row>
    <row r="153" spans="1:7" x14ac:dyDescent="0.25">
      <c r="A153" s="25" t="s">
        <v>34</v>
      </c>
      <c r="B153" s="25" t="s">
        <v>35</v>
      </c>
      <c r="C153" s="6">
        <f>C154</f>
        <v>2000</v>
      </c>
      <c r="D153" s="6">
        <f t="shared" ref="D153:E154" si="34">D154</f>
        <v>2000</v>
      </c>
      <c r="E153" s="6">
        <f t="shared" si="34"/>
        <v>2000</v>
      </c>
      <c r="F153" s="7"/>
    </row>
    <row r="154" spans="1:7" x14ac:dyDescent="0.25">
      <c r="A154" s="50" t="s">
        <v>28</v>
      </c>
      <c r="B154" s="51" t="s">
        <v>91</v>
      </c>
      <c r="C154" s="6">
        <f>C155</f>
        <v>2000</v>
      </c>
      <c r="D154" s="6">
        <f t="shared" si="34"/>
        <v>2000</v>
      </c>
      <c r="E154" s="6">
        <f t="shared" si="34"/>
        <v>2000</v>
      </c>
      <c r="F154" s="7"/>
    </row>
    <row r="155" spans="1:7" x14ac:dyDescent="0.25">
      <c r="A155" s="4">
        <v>32</v>
      </c>
      <c r="B155" s="5" t="s">
        <v>12</v>
      </c>
      <c r="C155" s="6">
        <f>C156</f>
        <v>2000</v>
      </c>
      <c r="D155" s="6">
        <f>C155</f>
        <v>2000</v>
      </c>
      <c r="E155" s="6">
        <f>D155</f>
        <v>2000</v>
      </c>
      <c r="F155" s="22"/>
    </row>
    <row r="156" spans="1:7" x14ac:dyDescent="0.25">
      <c r="A156" s="4">
        <v>329</v>
      </c>
      <c r="B156" s="5" t="s">
        <v>18</v>
      </c>
      <c r="C156" s="6">
        <v>2000</v>
      </c>
      <c r="D156" s="6"/>
      <c r="E156" s="6"/>
      <c r="F156" s="22"/>
    </row>
    <row r="157" spans="1:7" x14ac:dyDescent="0.25">
      <c r="A157" s="25" t="s">
        <v>40</v>
      </c>
      <c r="B157" s="25" t="s">
        <v>41</v>
      </c>
      <c r="C157" s="6">
        <f>C158</f>
        <v>7000</v>
      </c>
      <c r="D157" s="6">
        <f t="shared" ref="D157:E158" si="35">D158</f>
        <v>7000</v>
      </c>
      <c r="E157" s="6">
        <f t="shared" si="35"/>
        <v>7000</v>
      </c>
      <c r="F157" s="7"/>
    </row>
    <row r="158" spans="1:7" x14ac:dyDescent="0.25">
      <c r="A158" s="50" t="s">
        <v>23</v>
      </c>
      <c r="B158" s="51" t="s">
        <v>86</v>
      </c>
      <c r="C158" s="6">
        <f>C159</f>
        <v>7000</v>
      </c>
      <c r="D158" s="6">
        <f t="shared" si="35"/>
        <v>7000</v>
      </c>
      <c r="E158" s="6">
        <f t="shared" si="35"/>
        <v>7000</v>
      </c>
      <c r="F158" s="7"/>
      <c r="G158" s="30" t="s">
        <v>7</v>
      </c>
    </row>
    <row r="159" spans="1:7" x14ac:dyDescent="0.25">
      <c r="A159" s="4">
        <v>32</v>
      </c>
      <c r="B159" s="5" t="s">
        <v>12</v>
      </c>
      <c r="C159" s="6">
        <f>SUM(C160:C160)</f>
        <v>7000</v>
      </c>
      <c r="D159" s="6">
        <f>C159</f>
        <v>7000</v>
      </c>
      <c r="E159" s="6">
        <f>D159</f>
        <v>7000</v>
      </c>
      <c r="F159" s="22"/>
      <c r="G159" s="30" t="s">
        <v>7</v>
      </c>
    </row>
    <row r="160" spans="1:7" x14ac:dyDescent="0.25">
      <c r="A160" s="4">
        <v>329</v>
      </c>
      <c r="B160" s="5" t="s">
        <v>18</v>
      </c>
      <c r="C160" s="6">
        <v>7000</v>
      </c>
      <c r="D160" s="6"/>
      <c r="E160" s="6"/>
      <c r="F160" s="22"/>
    </row>
    <row r="161" spans="1:14" x14ac:dyDescent="0.25">
      <c r="A161" s="25" t="s">
        <v>43</v>
      </c>
      <c r="B161" s="25" t="s">
        <v>44</v>
      </c>
      <c r="C161" s="6">
        <f>C162</f>
        <v>8000</v>
      </c>
      <c r="D161" s="6">
        <f t="shared" ref="D161:E162" si="36">D162</f>
        <v>8000</v>
      </c>
      <c r="E161" s="6">
        <f t="shared" si="36"/>
        <v>8000</v>
      </c>
      <c r="F161" s="7"/>
    </row>
    <row r="162" spans="1:14" s="35" customFormat="1" x14ac:dyDescent="0.25">
      <c r="A162" s="52">
        <v>53060</v>
      </c>
      <c r="B162" s="51" t="s">
        <v>124</v>
      </c>
      <c r="C162" s="6">
        <f>C163</f>
        <v>8000</v>
      </c>
      <c r="D162" s="6">
        <f t="shared" si="36"/>
        <v>8000</v>
      </c>
      <c r="E162" s="6">
        <f t="shared" si="36"/>
        <v>8000</v>
      </c>
      <c r="F162" s="33"/>
      <c r="G162" s="34"/>
      <c r="H162" s="34"/>
      <c r="I162" s="34"/>
      <c r="J162" s="34"/>
      <c r="K162" s="34"/>
      <c r="L162" s="34"/>
      <c r="M162" s="34"/>
      <c r="N162" s="34"/>
    </row>
    <row r="163" spans="1:14" x14ac:dyDescent="0.25">
      <c r="A163" s="4">
        <v>32</v>
      </c>
      <c r="B163" s="5" t="s">
        <v>12</v>
      </c>
      <c r="C163" s="6">
        <f>C164</f>
        <v>8000</v>
      </c>
      <c r="D163" s="6">
        <f>C163</f>
        <v>8000</v>
      </c>
      <c r="E163" s="6">
        <f>D163</f>
        <v>8000</v>
      </c>
    </row>
    <row r="164" spans="1:14" x14ac:dyDescent="0.25">
      <c r="A164" s="4">
        <v>322</v>
      </c>
      <c r="B164" s="5" t="s">
        <v>16</v>
      </c>
      <c r="C164" s="6">
        <v>8000</v>
      </c>
      <c r="D164" s="6"/>
      <c r="E164" s="6"/>
    </row>
    <row r="165" spans="1:14" x14ac:dyDescent="0.25">
      <c r="A165" s="27">
        <v>2302</v>
      </c>
      <c r="B165" s="27" t="s">
        <v>87</v>
      </c>
      <c r="C165" s="6">
        <f>C166</f>
        <v>5000</v>
      </c>
      <c r="D165" s="6">
        <f t="shared" ref="D165:E166" si="37">D166</f>
        <v>5000</v>
      </c>
      <c r="E165" s="6">
        <f t="shared" si="37"/>
        <v>5000</v>
      </c>
      <c r="F165" s="11"/>
    </row>
    <row r="166" spans="1:14" x14ac:dyDescent="0.25">
      <c r="A166" s="25" t="s">
        <v>113</v>
      </c>
      <c r="B166" s="24" t="s">
        <v>114</v>
      </c>
      <c r="C166" s="6">
        <f>C167</f>
        <v>5000</v>
      </c>
      <c r="D166" s="6">
        <f t="shared" si="37"/>
        <v>5000</v>
      </c>
      <c r="E166" s="6">
        <f t="shared" si="37"/>
        <v>5000</v>
      </c>
      <c r="F166" s="11"/>
    </row>
    <row r="167" spans="1:14" x14ac:dyDescent="0.25">
      <c r="A167" s="50" t="s">
        <v>64</v>
      </c>
      <c r="B167" s="51" t="s">
        <v>97</v>
      </c>
      <c r="C167" s="6">
        <f>C168+C170</f>
        <v>5000</v>
      </c>
      <c r="D167" s="6">
        <f t="shared" ref="D167:E167" si="38">D168+D170</f>
        <v>5000</v>
      </c>
      <c r="E167" s="6">
        <f t="shared" si="38"/>
        <v>5000</v>
      </c>
      <c r="F167" s="11"/>
    </row>
    <row r="168" spans="1:14" x14ac:dyDescent="0.25">
      <c r="A168" s="4">
        <v>32</v>
      </c>
      <c r="B168" s="5" t="s">
        <v>12</v>
      </c>
      <c r="C168" s="6">
        <f>C169</f>
        <v>2500</v>
      </c>
      <c r="D168" s="6">
        <f>C168</f>
        <v>2500</v>
      </c>
      <c r="E168" s="6">
        <f>D168</f>
        <v>2500</v>
      </c>
      <c r="F168" s="11"/>
    </row>
    <row r="169" spans="1:14" x14ac:dyDescent="0.25">
      <c r="A169" s="4">
        <v>322</v>
      </c>
      <c r="B169" s="5" t="s">
        <v>16</v>
      </c>
      <c r="C169" s="6">
        <v>2500</v>
      </c>
      <c r="D169" s="6"/>
      <c r="E169" s="6"/>
      <c r="F169" s="11"/>
    </row>
    <row r="170" spans="1:14" x14ac:dyDescent="0.25">
      <c r="A170" s="12">
        <v>42</v>
      </c>
      <c r="B170" s="13" t="s">
        <v>42</v>
      </c>
      <c r="C170" s="6">
        <f>C171</f>
        <v>2500</v>
      </c>
      <c r="D170" s="6">
        <f>C170</f>
        <v>2500</v>
      </c>
      <c r="E170" s="6">
        <f>D170</f>
        <v>2500</v>
      </c>
      <c r="F170" s="11"/>
    </row>
    <row r="171" spans="1:14" x14ac:dyDescent="0.25">
      <c r="A171" s="12">
        <v>422</v>
      </c>
      <c r="B171" s="13" t="s">
        <v>37</v>
      </c>
      <c r="C171" s="6">
        <v>2500</v>
      </c>
      <c r="D171" s="6"/>
      <c r="E171" s="6"/>
      <c r="F171" s="11"/>
    </row>
    <row r="172" spans="1:14" x14ac:dyDescent="0.25">
      <c r="A172" s="27">
        <v>2405</v>
      </c>
      <c r="B172" s="27" t="s">
        <v>62</v>
      </c>
      <c r="C172" s="6">
        <f>C173+C180</f>
        <v>6000</v>
      </c>
      <c r="D172" s="6">
        <f t="shared" ref="D172:E172" si="39">D173+D180</f>
        <v>6000</v>
      </c>
      <c r="E172" s="6">
        <f t="shared" si="39"/>
        <v>6000</v>
      </c>
      <c r="F172" s="11"/>
    </row>
    <row r="173" spans="1:14" x14ac:dyDescent="0.25">
      <c r="A173" s="25" t="s">
        <v>36</v>
      </c>
      <c r="B173" s="25" t="s">
        <v>63</v>
      </c>
      <c r="C173" s="6">
        <f>C174+C177</f>
        <v>2000</v>
      </c>
      <c r="D173" s="6">
        <f t="shared" ref="D173:E173" si="40">D174+D177</f>
        <v>2000</v>
      </c>
      <c r="E173" s="6">
        <f t="shared" si="40"/>
        <v>2000</v>
      </c>
      <c r="F173" s="7"/>
    </row>
    <row r="174" spans="1:14" x14ac:dyDescent="0.25">
      <c r="A174" s="50" t="s">
        <v>32</v>
      </c>
      <c r="B174" s="51" t="s">
        <v>93</v>
      </c>
      <c r="C174" s="6">
        <f>C175</f>
        <v>1000</v>
      </c>
      <c r="D174" s="6">
        <f t="shared" ref="D174:E174" si="41">D175</f>
        <v>1000</v>
      </c>
      <c r="E174" s="6">
        <f t="shared" si="41"/>
        <v>1000</v>
      </c>
      <c r="F174" s="7"/>
    </row>
    <row r="175" spans="1:14" x14ac:dyDescent="0.25">
      <c r="A175" s="12">
        <v>42</v>
      </c>
      <c r="B175" s="13" t="s">
        <v>42</v>
      </c>
      <c r="C175" s="15">
        <f>C176</f>
        <v>1000</v>
      </c>
      <c r="D175" s="15">
        <f>C175</f>
        <v>1000</v>
      </c>
      <c r="E175" s="15">
        <f>D175</f>
        <v>1000</v>
      </c>
      <c r="F175" s="22"/>
    </row>
    <row r="176" spans="1:14" x14ac:dyDescent="0.25">
      <c r="A176" s="12">
        <v>422</v>
      </c>
      <c r="B176" s="13" t="s">
        <v>37</v>
      </c>
      <c r="C176" s="15">
        <v>1000</v>
      </c>
      <c r="D176" s="15"/>
      <c r="E176" s="15"/>
      <c r="F176" s="22"/>
    </row>
    <row r="177" spans="1:7" x14ac:dyDescent="0.25">
      <c r="A177" s="50" t="s">
        <v>33</v>
      </c>
      <c r="B177" s="53" t="s">
        <v>94</v>
      </c>
      <c r="C177" s="6">
        <f>C178</f>
        <v>1000</v>
      </c>
      <c r="D177" s="6">
        <f t="shared" ref="D177:E177" si="42">D178</f>
        <v>1000</v>
      </c>
      <c r="E177" s="6">
        <f t="shared" si="42"/>
        <v>1000</v>
      </c>
      <c r="F177" s="7"/>
    </row>
    <row r="178" spans="1:7" x14ac:dyDescent="0.25">
      <c r="A178" s="12">
        <v>42</v>
      </c>
      <c r="B178" s="13" t="s">
        <v>42</v>
      </c>
      <c r="C178" s="15">
        <f>C179</f>
        <v>1000</v>
      </c>
      <c r="D178" s="15">
        <f>C178</f>
        <v>1000</v>
      </c>
      <c r="E178" s="15">
        <f t="shared" ref="E178" si="43">D178</f>
        <v>1000</v>
      </c>
      <c r="F178" s="22"/>
    </row>
    <row r="179" spans="1:7" x14ac:dyDescent="0.25">
      <c r="A179" s="12">
        <v>422</v>
      </c>
      <c r="B179" s="13" t="s">
        <v>37</v>
      </c>
      <c r="C179" s="15">
        <v>1000</v>
      </c>
      <c r="D179" s="15"/>
      <c r="E179" s="15"/>
      <c r="F179" s="22"/>
    </row>
    <row r="180" spans="1:7" x14ac:dyDescent="0.25">
      <c r="A180" s="25" t="s">
        <v>95</v>
      </c>
      <c r="B180" s="25" t="s">
        <v>96</v>
      </c>
      <c r="C180" s="6">
        <f>C181+C184+C187</f>
        <v>4000</v>
      </c>
      <c r="D180" s="6">
        <f t="shared" ref="D180:E180" si="44">D181+D184+D187</f>
        <v>4000</v>
      </c>
      <c r="E180" s="6">
        <f t="shared" si="44"/>
        <v>4000</v>
      </c>
      <c r="F180" s="7"/>
      <c r="G180" s="8"/>
    </row>
    <row r="181" spans="1:7" x14ac:dyDescent="0.25">
      <c r="A181" s="50" t="s">
        <v>32</v>
      </c>
      <c r="B181" s="51" t="s">
        <v>93</v>
      </c>
      <c r="C181" s="6">
        <f>C182</f>
        <v>1000</v>
      </c>
      <c r="D181" s="6">
        <f t="shared" ref="D181:E181" si="45">D182</f>
        <v>1000</v>
      </c>
      <c r="E181" s="6">
        <f t="shared" si="45"/>
        <v>1000</v>
      </c>
      <c r="F181" s="7"/>
      <c r="G181" s="8"/>
    </row>
    <row r="182" spans="1:7" x14ac:dyDescent="0.25">
      <c r="A182" s="12">
        <v>42</v>
      </c>
      <c r="B182" s="13" t="s">
        <v>42</v>
      </c>
      <c r="C182" s="15">
        <f>C183</f>
        <v>1000</v>
      </c>
      <c r="D182" s="15">
        <f>C182</f>
        <v>1000</v>
      </c>
      <c r="E182" s="15">
        <f>D182</f>
        <v>1000</v>
      </c>
      <c r="F182" s="22"/>
      <c r="G182" s="30" t="s">
        <v>7</v>
      </c>
    </row>
    <row r="183" spans="1:7" x14ac:dyDescent="0.25">
      <c r="A183" s="12">
        <v>424</v>
      </c>
      <c r="B183" s="13" t="s">
        <v>39</v>
      </c>
      <c r="C183" s="15">
        <v>1000</v>
      </c>
      <c r="D183" s="15"/>
      <c r="E183" s="15"/>
      <c r="F183" s="22"/>
    </row>
    <row r="184" spans="1:7" x14ac:dyDescent="0.25">
      <c r="A184" s="50" t="s">
        <v>64</v>
      </c>
      <c r="B184" s="51" t="s">
        <v>97</v>
      </c>
      <c r="C184" s="6">
        <f>C185</f>
        <v>2000</v>
      </c>
      <c r="D184" s="6">
        <f t="shared" ref="D184:E184" si="46">D185</f>
        <v>2000</v>
      </c>
      <c r="E184" s="6">
        <f t="shared" si="46"/>
        <v>2000</v>
      </c>
      <c r="F184" s="7"/>
      <c r="G184" s="29"/>
    </row>
    <row r="185" spans="1:7" x14ac:dyDescent="0.25">
      <c r="A185" s="12">
        <v>42</v>
      </c>
      <c r="B185" s="13" t="s">
        <v>42</v>
      </c>
      <c r="C185" s="15">
        <f>C186</f>
        <v>2000</v>
      </c>
      <c r="D185" s="15">
        <f>C185</f>
        <v>2000</v>
      </c>
      <c r="E185" s="15">
        <f>D185</f>
        <v>2000</v>
      </c>
      <c r="F185" s="22"/>
    </row>
    <row r="186" spans="1:7" x14ac:dyDescent="0.25">
      <c r="A186" s="12">
        <v>424</v>
      </c>
      <c r="B186" s="13" t="s">
        <v>39</v>
      </c>
      <c r="C186" s="15">
        <v>2000</v>
      </c>
      <c r="D186" s="15"/>
      <c r="E186" s="15"/>
      <c r="F186" s="22"/>
    </row>
    <row r="187" spans="1:7" x14ac:dyDescent="0.25">
      <c r="A187" s="50" t="s">
        <v>64</v>
      </c>
      <c r="B187" s="51" t="s">
        <v>94</v>
      </c>
      <c r="C187" s="6">
        <f>C188</f>
        <v>1000</v>
      </c>
      <c r="D187" s="6">
        <f t="shared" ref="D187:E187" si="47">D188</f>
        <v>1000</v>
      </c>
      <c r="E187" s="6">
        <f t="shared" si="47"/>
        <v>1000</v>
      </c>
      <c r="F187" s="7"/>
    </row>
    <row r="188" spans="1:7" x14ac:dyDescent="0.25">
      <c r="A188" s="12">
        <v>42</v>
      </c>
      <c r="B188" s="13" t="s">
        <v>42</v>
      </c>
      <c r="C188" s="15">
        <f>C189</f>
        <v>1000</v>
      </c>
      <c r="D188" s="15">
        <f>C188</f>
        <v>1000</v>
      </c>
      <c r="E188" s="15">
        <f>D188</f>
        <v>1000</v>
      </c>
      <c r="F188" s="22"/>
    </row>
    <row r="189" spans="1:7" x14ac:dyDescent="0.25">
      <c r="A189" s="12">
        <v>424</v>
      </c>
      <c r="B189" s="13" t="s">
        <v>39</v>
      </c>
      <c r="C189" s="15">
        <v>1000</v>
      </c>
      <c r="D189" s="15"/>
      <c r="E189" s="15"/>
      <c r="F189" s="22"/>
    </row>
    <row r="191" spans="1:7" s="30" customFormat="1" x14ac:dyDescent="0.25">
      <c r="A191" s="37"/>
    </row>
    <row r="192" spans="1:7" s="30" customFormat="1" x14ac:dyDescent="0.25">
      <c r="A192" s="37"/>
    </row>
    <row r="193" spans="1:5" s="30" customFormat="1" x14ac:dyDescent="0.25"/>
    <row r="194" spans="1:5" s="30" customFormat="1" x14ac:dyDescent="0.25">
      <c r="A194" s="37"/>
    </row>
    <row r="195" spans="1:5" s="30" customFormat="1" x14ac:dyDescent="0.25"/>
    <row r="196" spans="1:5" s="30" customFormat="1" x14ac:dyDescent="0.25"/>
    <row r="197" spans="1:5" s="30" customFormat="1" x14ac:dyDescent="0.25">
      <c r="A197" s="37"/>
    </row>
    <row r="198" spans="1:5" s="30" customFormat="1" x14ac:dyDescent="0.25">
      <c r="A198" s="37"/>
      <c r="D198" s="38"/>
      <c r="E198" s="38"/>
    </row>
    <row r="201" spans="1:5" s="30" customFormat="1" x14ac:dyDescent="0.25"/>
    <row r="202" spans="1:5" s="30" customFormat="1" x14ac:dyDescent="0.25"/>
    <row r="203" spans="1:5" s="30" customFormat="1" x14ac:dyDescent="0.25"/>
    <row r="234" s="34" customFormat="1" ht="14.25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3"/>
  <sheetViews>
    <sheetView workbookViewId="0">
      <selection activeCell="E53" sqref="E53"/>
    </sheetView>
  </sheetViews>
  <sheetFormatPr defaultColWidth="9.140625" defaultRowHeight="15" x14ac:dyDescent="0.25"/>
  <cols>
    <col min="1" max="1" width="8.42578125" style="29" customWidth="1"/>
    <col min="2" max="2" width="47.140625" style="29" customWidth="1"/>
    <col min="3" max="5" width="11.5703125" style="29" customWidth="1"/>
    <col min="6" max="7" width="11.5703125" style="29" bestFit="1" customWidth="1"/>
    <col min="8" max="8" width="4.5703125" style="30" customWidth="1"/>
    <col min="9" max="9" width="25.28515625" style="30" bestFit="1" customWidth="1"/>
    <col min="10" max="10" width="4" style="30" bestFit="1" customWidth="1"/>
    <col min="11" max="11" width="7.85546875" style="30" bestFit="1" customWidth="1"/>
    <col min="12" max="12" width="9.85546875" style="30" bestFit="1" customWidth="1"/>
    <col min="13" max="13" width="5" style="30" customWidth="1"/>
    <col min="14" max="16" width="9.140625" style="30"/>
    <col min="17" max="16384" width="9.140625" style="29"/>
  </cols>
  <sheetData>
    <row r="1" spans="1:16" x14ac:dyDescent="0.25">
      <c r="A1" s="42" t="s">
        <v>144</v>
      </c>
      <c r="B1" s="56"/>
      <c r="C1" s="41"/>
      <c r="D1" s="41"/>
      <c r="E1" s="41"/>
      <c r="F1" s="41"/>
      <c r="G1" s="41"/>
    </row>
    <row r="2" spans="1:16" x14ac:dyDescent="0.25">
      <c r="A2" s="1" t="s">
        <v>0</v>
      </c>
      <c r="B2" s="56"/>
      <c r="C2" s="41"/>
      <c r="D2" s="41"/>
      <c r="E2" s="41"/>
      <c r="F2" s="41"/>
      <c r="G2" s="41"/>
    </row>
    <row r="3" spans="1:16" x14ac:dyDescent="0.25">
      <c r="A3" s="1" t="s">
        <v>1</v>
      </c>
      <c r="B3" s="56"/>
      <c r="C3" s="41"/>
      <c r="D3" s="41"/>
      <c r="E3" s="41"/>
      <c r="F3" s="41"/>
      <c r="G3" s="41"/>
    </row>
    <row r="4" spans="1:16" x14ac:dyDescent="0.25">
      <c r="A4" s="42" t="s">
        <v>127</v>
      </c>
      <c r="B4" s="56"/>
      <c r="C4" s="41"/>
      <c r="D4" s="41"/>
      <c r="E4" s="41"/>
      <c r="F4" s="41"/>
      <c r="G4" s="41"/>
    </row>
    <row r="5" spans="1:16" x14ac:dyDescent="0.25">
      <c r="A5" s="1"/>
      <c r="B5" s="56"/>
      <c r="C5" s="41"/>
      <c r="D5" s="41"/>
      <c r="E5" s="41"/>
      <c r="F5" s="41"/>
      <c r="G5" s="41"/>
    </row>
    <row r="6" spans="1:16" x14ac:dyDescent="0.25">
      <c r="A6" s="2" t="s">
        <v>132</v>
      </c>
      <c r="B6" s="56"/>
      <c r="C6" s="41" t="s">
        <v>125</v>
      </c>
      <c r="D6" s="41"/>
      <c r="E6" s="41"/>
      <c r="F6" s="41"/>
      <c r="G6" s="41"/>
    </row>
    <row r="7" spans="1:16" x14ac:dyDescent="0.25">
      <c r="A7" s="2" t="s">
        <v>145</v>
      </c>
      <c r="B7" s="56"/>
      <c r="C7" s="41" t="s">
        <v>126</v>
      </c>
      <c r="D7" s="41"/>
      <c r="E7" s="41"/>
      <c r="F7" s="41"/>
      <c r="G7" s="41"/>
    </row>
    <row r="8" spans="1:16" x14ac:dyDescent="0.25">
      <c r="A8" s="2" t="s">
        <v>146</v>
      </c>
      <c r="B8" s="56"/>
      <c r="C8" s="41"/>
      <c r="D8" s="41"/>
      <c r="E8" s="41"/>
      <c r="F8" s="41"/>
      <c r="G8" s="41"/>
    </row>
    <row r="9" spans="1:16" x14ac:dyDescent="0.25">
      <c r="A9" s="2"/>
      <c r="B9" s="56"/>
      <c r="C9" s="41"/>
      <c r="D9" s="41"/>
      <c r="E9" s="41"/>
      <c r="F9" s="41"/>
      <c r="G9" s="41"/>
      <c r="I9" s="30" t="s">
        <v>7</v>
      </c>
    </row>
    <row r="10" spans="1:16" s="35" customFormat="1" x14ac:dyDescent="0.2">
      <c r="A10" s="46" t="s">
        <v>120</v>
      </c>
      <c r="B10" s="57"/>
      <c r="C10" s="46"/>
      <c r="D10" s="46"/>
      <c r="E10" s="46"/>
      <c r="F10" s="46"/>
      <c r="G10" s="46"/>
      <c r="H10" s="34"/>
      <c r="I10" s="34"/>
      <c r="J10" s="34"/>
      <c r="K10" s="34"/>
      <c r="L10" s="34"/>
      <c r="M10" s="34"/>
      <c r="N10" s="34"/>
      <c r="O10" s="34"/>
      <c r="P10" s="34"/>
    </row>
    <row r="11" spans="1:16" x14ac:dyDescent="0.25">
      <c r="A11" s="2"/>
      <c r="B11" s="58"/>
      <c r="C11" s="2"/>
      <c r="D11" s="2"/>
      <c r="E11" s="2"/>
      <c r="F11" s="2"/>
      <c r="G11" s="2"/>
    </row>
    <row r="12" spans="1:16" ht="30" x14ac:dyDescent="0.25">
      <c r="A12" s="16" t="s">
        <v>2</v>
      </c>
      <c r="B12" s="3" t="s">
        <v>68</v>
      </c>
      <c r="C12" s="16" t="s">
        <v>115</v>
      </c>
      <c r="D12" s="16" t="s">
        <v>134</v>
      </c>
      <c r="E12" s="79" t="s">
        <v>135</v>
      </c>
      <c r="F12" s="17" t="s">
        <v>65</v>
      </c>
      <c r="G12" s="17" t="s">
        <v>116</v>
      </c>
    </row>
    <row r="13" spans="1:16" x14ac:dyDescent="0.25">
      <c r="A13" s="61" t="s">
        <v>67</v>
      </c>
      <c r="B13" s="3"/>
      <c r="C13" s="16"/>
      <c r="D13" s="16"/>
      <c r="E13" s="16"/>
      <c r="F13" s="17"/>
      <c r="G13" s="17"/>
    </row>
    <row r="14" spans="1:16" x14ac:dyDescent="0.25">
      <c r="A14" s="19">
        <v>6</v>
      </c>
      <c r="B14" s="59" t="s">
        <v>4</v>
      </c>
      <c r="C14" s="10">
        <f>C37</f>
        <v>4113538.8</v>
      </c>
      <c r="D14" s="10">
        <f>E14-C14</f>
        <v>-86826.329999999609</v>
      </c>
      <c r="E14" s="10">
        <f t="shared" ref="E14:G14" si="0">E37</f>
        <v>4026712.47</v>
      </c>
      <c r="F14" s="10">
        <f t="shared" si="0"/>
        <v>4113538.8</v>
      </c>
      <c r="G14" s="10">
        <f t="shared" si="0"/>
        <v>4113538.8</v>
      </c>
    </row>
    <row r="15" spans="1:16" x14ac:dyDescent="0.25">
      <c r="A15" s="19">
        <v>7</v>
      </c>
      <c r="B15" s="59" t="s">
        <v>66</v>
      </c>
      <c r="C15" s="10">
        <v>0</v>
      </c>
      <c r="D15" s="10">
        <f t="shared" ref="D15:D31" si="1">E15-C15</f>
        <v>0</v>
      </c>
      <c r="E15" s="10">
        <v>0</v>
      </c>
      <c r="F15" s="10">
        <v>0</v>
      </c>
      <c r="G15" s="10">
        <v>0</v>
      </c>
    </row>
    <row r="16" spans="1:16" x14ac:dyDescent="0.25">
      <c r="A16" s="19"/>
      <c r="B16" s="59" t="s">
        <v>69</v>
      </c>
      <c r="C16" s="10">
        <f>C14+C15</f>
        <v>4113538.8</v>
      </c>
      <c r="D16" s="10">
        <f t="shared" si="1"/>
        <v>-86826.329999999609</v>
      </c>
      <c r="E16" s="10">
        <f t="shared" ref="E16:G16" si="2">E14+E15</f>
        <v>4026712.47</v>
      </c>
      <c r="F16" s="10">
        <f t="shared" si="2"/>
        <v>4113538.8</v>
      </c>
      <c r="G16" s="10">
        <f t="shared" si="2"/>
        <v>4113538.8</v>
      </c>
    </row>
    <row r="17" spans="1:9" x14ac:dyDescent="0.25">
      <c r="A17" s="19">
        <v>3</v>
      </c>
      <c r="B17" s="59" t="s">
        <v>5</v>
      </c>
      <c r="C17" s="10">
        <f>C58+C63+C67+C70+C74+C78+C82+C88+C91+C99+C108+C111+C117+C123+C127+C131+C135+C139+C143+C146+C150+C156+C160+C164+C168+C172+C181+C96+C104+C177+C189</f>
        <v>4064038.8000000003</v>
      </c>
      <c r="D17" s="10">
        <f t="shared" si="1"/>
        <v>-89479.290000000503</v>
      </c>
      <c r="E17" s="10">
        <f t="shared" ref="E17" si="3">E58+E63+E67+E70+E74+E78+E82+E88+E91+E99+E108+E111+E117+E123+E127+E131+E135+E139+E143+E146+E150+E156+E160+E164+E168+E172+E181+E96+E104+E177+E189</f>
        <v>3974559.51</v>
      </c>
      <c r="F17" s="10">
        <f t="shared" ref="F17:G17" si="4">F58+F63+F67+F70+F74+F78+F82+F88+F91+F99+F108+F111+F117+F123+F127+F131+F135+F139+F143+F146+F150+F156+F160+F164+F168+F172+F181</f>
        <v>4064038.8000000003</v>
      </c>
      <c r="G17" s="10">
        <f t="shared" si="4"/>
        <v>4064038.8000000003</v>
      </c>
    </row>
    <row r="18" spans="1:9" x14ac:dyDescent="0.25">
      <c r="A18" s="19">
        <v>4</v>
      </c>
      <c r="B18" s="59" t="s">
        <v>6</v>
      </c>
      <c r="C18" s="10">
        <f>C119+C152+C184+C194+C197+C201+C204+C207</f>
        <v>49500</v>
      </c>
      <c r="D18" s="10">
        <f t="shared" si="1"/>
        <v>2652.9599999999991</v>
      </c>
      <c r="E18" s="10">
        <f>E119+E152+E184+E194+E197+E201+E204+E207</f>
        <v>52152.959999999999</v>
      </c>
      <c r="F18" s="10">
        <f>F119+F152+F184+F194+F197+F201+F204+F207</f>
        <v>49500</v>
      </c>
      <c r="G18" s="10">
        <f>G119+G152+G184+G194+G197+G201+G204+G207</f>
        <v>49500</v>
      </c>
    </row>
    <row r="19" spans="1:9" x14ac:dyDescent="0.25">
      <c r="A19" s="19"/>
      <c r="B19" s="59" t="s">
        <v>70</v>
      </c>
      <c r="C19" s="10">
        <f>C17+C18</f>
        <v>4113538.8000000003</v>
      </c>
      <c r="D19" s="10">
        <f t="shared" si="1"/>
        <v>-86826.33000000054</v>
      </c>
      <c r="E19" s="10">
        <f t="shared" ref="E19:G19" si="5">E17+E18</f>
        <v>4026712.4699999997</v>
      </c>
      <c r="F19" s="10">
        <f t="shared" si="5"/>
        <v>4113538.8000000003</v>
      </c>
      <c r="G19" s="10">
        <f t="shared" si="5"/>
        <v>4113538.8000000003</v>
      </c>
    </row>
    <row r="20" spans="1:9" x14ac:dyDescent="0.25">
      <c r="A20" s="19"/>
      <c r="B20" s="59" t="s">
        <v>71</v>
      </c>
      <c r="C20" s="10">
        <f>C16-C19</f>
        <v>0</v>
      </c>
      <c r="D20" s="10">
        <f t="shared" si="1"/>
        <v>0</v>
      </c>
      <c r="E20" s="10">
        <f>E16-E19</f>
        <v>0</v>
      </c>
      <c r="F20" s="10">
        <f t="shared" ref="F20:G20" si="6">F16-F19</f>
        <v>0</v>
      </c>
      <c r="G20" s="10">
        <f t="shared" si="6"/>
        <v>0</v>
      </c>
    </row>
    <row r="21" spans="1:9" x14ac:dyDescent="0.25">
      <c r="A21" s="62" t="s">
        <v>72</v>
      </c>
      <c r="B21" s="59"/>
      <c r="C21" s="10"/>
      <c r="D21" s="10"/>
      <c r="E21" s="10"/>
      <c r="F21" s="10"/>
      <c r="G21" s="10"/>
      <c r="I21" s="30" t="s">
        <v>7</v>
      </c>
    </row>
    <row r="22" spans="1:9" x14ac:dyDescent="0.25">
      <c r="A22" s="3">
        <v>8</v>
      </c>
      <c r="B22" s="20" t="s">
        <v>46</v>
      </c>
      <c r="C22" s="14">
        <v>0</v>
      </c>
      <c r="D22" s="10">
        <f t="shared" si="1"/>
        <v>0</v>
      </c>
      <c r="E22" s="14">
        <v>0</v>
      </c>
      <c r="F22" s="14">
        <v>0</v>
      </c>
      <c r="G22" s="14">
        <v>0</v>
      </c>
    </row>
    <row r="23" spans="1:9" x14ac:dyDescent="0.25">
      <c r="A23" s="3">
        <v>5</v>
      </c>
      <c r="B23" s="20" t="s">
        <v>47</v>
      </c>
      <c r="C23" s="14">
        <v>0</v>
      </c>
      <c r="D23" s="10">
        <f t="shared" si="1"/>
        <v>0</v>
      </c>
      <c r="E23" s="14">
        <v>0</v>
      </c>
      <c r="F23" s="14">
        <v>0</v>
      </c>
      <c r="G23" s="14">
        <v>0</v>
      </c>
    </row>
    <row r="24" spans="1:9" x14ac:dyDescent="0.25">
      <c r="A24" s="3"/>
      <c r="B24" s="20" t="s">
        <v>73</v>
      </c>
      <c r="C24" s="14">
        <f>C22-C23</f>
        <v>0</v>
      </c>
      <c r="D24" s="10">
        <f t="shared" si="1"/>
        <v>0</v>
      </c>
      <c r="E24" s="14">
        <f t="shared" ref="E24" si="7">E22-E23</f>
        <v>0</v>
      </c>
      <c r="F24" s="14">
        <f>F22-F23</f>
        <v>0</v>
      </c>
      <c r="G24" s="14">
        <f>G22-G23</f>
        <v>0</v>
      </c>
    </row>
    <row r="25" spans="1:9" x14ac:dyDescent="0.25">
      <c r="A25" s="4" t="s">
        <v>74</v>
      </c>
      <c r="B25" s="20"/>
      <c r="C25" s="14"/>
      <c r="D25" s="10"/>
      <c r="E25" s="14"/>
      <c r="F25" s="14"/>
      <c r="G25" s="14"/>
    </row>
    <row r="26" spans="1:9" x14ac:dyDescent="0.25">
      <c r="A26" s="3"/>
      <c r="B26" s="20" t="s">
        <v>75</v>
      </c>
      <c r="C26" s="14">
        <v>0</v>
      </c>
      <c r="D26" s="10">
        <f t="shared" si="1"/>
        <v>8703.56</v>
      </c>
      <c r="E26" s="14">
        <v>8703.56</v>
      </c>
      <c r="F26" s="14">
        <v>0</v>
      </c>
      <c r="G26" s="14">
        <v>0</v>
      </c>
    </row>
    <row r="27" spans="1:9" x14ac:dyDescent="0.25">
      <c r="A27" s="3"/>
      <c r="B27" s="20" t="s">
        <v>76</v>
      </c>
      <c r="C27" s="14">
        <v>0</v>
      </c>
      <c r="D27" s="10">
        <f t="shared" si="1"/>
        <v>8703.56</v>
      </c>
      <c r="E27" s="14">
        <v>8703.56</v>
      </c>
      <c r="F27" s="14">
        <v>0</v>
      </c>
      <c r="G27" s="14">
        <v>0</v>
      </c>
    </row>
    <row r="28" spans="1:9" x14ac:dyDescent="0.25">
      <c r="A28" s="3"/>
      <c r="B28" s="20" t="s">
        <v>105</v>
      </c>
      <c r="C28" s="14">
        <v>0</v>
      </c>
      <c r="D28" s="10">
        <f t="shared" si="1"/>
        <v>0</v>
      </c>
      <c r="E28" s="14">
        <f t="shared" ref="E28" si="8">E26-E27</f>
        <v>0</v>
      </c>
      <c r="F28" s="14">
        <f>F26-F27</f>
        <v>0</v>
      </c>
      <c r="G28" s="14">
        <f>G26-G27</f>
        <v>0</v>
      </c>
    </row>
    <row r="29" spans="1:9" x14ac:dyDescent="0.25">
      <c r="A29" s="3"/>
      <c r="B29" s="20" t="s">
        <v>77</v>
      </c>
      <c r="C29" s="14">
        <v>0</v>
      </c>
      <c r="D29" s="10">
        <f t="shared" si="1"/>
        <v>0</v>
      </c>
      <c r="E29" s="14">
        <v>0</v>
      </c>
      <c r="F29" s="14">
        <v>0</v>
      </c>
      <c r="G29" s="14">
        <v>0</v>
      </c>
    </row>
    <row r="30" spans="1:9" x14ac:dyDescent="0.25">
      <c r="A30" s="3"/>
      <c r="B30" s="23" t="s">
        <v>78</v>
      </c>
      <c r="C30" s="14">
        <v>0</v>
      </c>
      <c r="D30" s="10">
        <f t="shared" si="1"/>
        <v>0</v>
      </c>
      <c r="E30" s="14">
        <v>0</v>
      </c>
      <c r="F30" s="14">
        <v>0</v>
      </c>
      <c r="G30" s="14">
        <v>0</v>
      </c>
    </row>
    <row r="31" spans="1:9" x14ac:dyDescent="0.25">
      <c r="A31" s="3"/>
      <c r="B31" s="23" t="s">
        <v>79</v>
      </c>
      <c r="C31" s="14">
        <v>0</v>
      </c>
      <c r="D31" s="10">
        <f t="shared" si="1"/>
        <v>0</v>
      </c>
      <c r="E31" s="14">
        <v>0</v>
      </c>
      <c r="F31" s="14">
        <v>0</v>
      </c>
      <c r="G31" s="14">
        <v>0</v>
      </c>
    </row>
    <row r="33" spans="1:16" s="34" customFormat="1" ht="14.25" x14ac:dyDescent="0.25">
      <c r="A33" s="34" t="s">
        <v>121</v>
      </c>
    </row>
    <row r="34" spans="1:16" s="35" customFormat="1" x14ac:dyDescent="0.2">
      <c r="A34" s="43" t="s">
        <v>119</v>
      </c>
      <c r="B34" s="44"/>
      <c r="C34" s="45"/>
      <c r="D34" s="45"/>
      <c r="E34" s="45"/>
      <c r="F34" s="45"/>
      <c r="G34" s="45"/>
      <c r="H34" s="34"/>
      <c r="I34" s="34"/>
      <c r="J34" s="34"/>
      <c r="K34" s="34"/>
      <c r="L34" s="34"/>
      <c r="M34" s="34"/>
      <c r="N34" s="34"/>
      <c r="O34" s="34"/>
      <c r="P34" s="34"/>
    </row>
    <row r="35" spans="1:16" x14ac:dyDescent="0.25">
      <c r="A35" s="39"/>
      <c r="B35" s="40"/>
      <c r="C35" s="41"/>
      <c r="D35" s="41"/>
      <c r="E35" s="41"/>
      <c r="F35" s="41"/>
      <c r="G35" s="41"/>
    </row>
    <row r="36" spans="1:16" ht="30" x14ac:dyDescent="0.25">
      <c r="A36" s="3" t="s">
        <v>2</v>
      </c>
      <c r="B36" s="16" t="s">
        <v>3</v>
      </c>
      <c r="C36" s="16" t="s">
        <v>115</v>
      </c>
      <c r="D36" s="16" t="s">
        <v>134</v>
      </c>
      <c r="E36" s="79" t="s">
        <v>135</v>
      </c>
      <c r="F36" s="17" t="s">
        <v>65</v>
      </c>
      <c r="G36" s="17" t="s">
        <v>116</v>
      </c>
    </row>
    <row r="37" spans="1:16" x14ac:dyDescent="0.25">
      <c r="A37" s="48"/>
      <c r="B37" s="27" t="s">
        <v>123</v>
      </c>
      <c r="C37" s="9">
        <f>C38</f>
        <v>4113538.8</v>
      </c>
      <c r="D37" s="9">
        <f>E37-C37</f>
        <v>-86826.329999999609</v>
      </c>
      <c r="E37" s="9">
        <f t="shared" ref="E37:G37" si="9">E38</f>
        <v>4026712.47</v>
      </c>
      <c r="F37" s="9">
        <f t="shared" si="9"/>
        <v>4113538.8</v>
      </c>
      <c r="G37" s="9">
        <f t="shared" si="9"/>
        <v>4113538.8</v>
      </c>
    </row>
    <row r="38" spans="1:16" x14ac:dyDescent="0.25">
      <c r="A38" s="4">
        <v>6</v>
      </c>
      <c r="B38" s="18" t="s">
        <v>48</v>
      </c>
      <c r="C38" s="6">
        <f>C39+C43+C45+C48</f>
        <v>4113538.8</v>
      </c>
      <c r="D38" s="9">
        <f t="shared" ref="D38:D49" si="10">E38-C38</f>
        <v>-86826.329999999609</v>
      </c>
      <c r="E38" s="6">
        <f t="shared" ref="E38:G38" si="11">E39+E43+E45+E48</f>
        <v>4026712.47</v>
      </c>
      <c r="F38" s="6">
        <f t="shared" si="11"/>
        <v>4113538.8</v>
      </c>
      <c r="G38" s="6">
        <f t="shared" si="11"/>
        <v>4113538.8</v>
      </c>
    </row>
    <row r="39" spans="1:16" ht="30" x14ac:dyDescent="0.25">
      <c r="A39" s="4">
        <v>63</v>
      </c>
      <c r="B39" s="18" t="s">
        <v>100</v>
      </c>
      <c r="C39" s="6">
        <f>SUM(C40:C42)</f>
        <v>3231090</v>
      </c>
      <c r="D39" s="9">
        <f t="shared" si="10"/>
        <v>8298.5600000000559</v>
      </c>
      <c r="E39" s="6">
        <f t="shared" ref="E39" si="12">SUM(E40:E42)</f>
        <v>3239388.56</v>
      </c>
      <c r="F39" s="6">
        <f>C39</f>
        <v>3231090</v>
      </c>
      <c r="G39" s="6">
        <f>F39</f>
        <v>3231090</v>
      </c>
      <c r="I39" s="30" t="s">
        <v>7</v>
      </c>
    </row>
    <row r="40" spans="1:16" x14ac:dyDescent="0.25">
      <c r="A40" s="4">
        <v>634</v>
      </c>
      <c r="B40" s="18" t="s">
        <v>49</v>
      </c>
      <c r="C40" s="6">
        <f>C98</f>
        <v>8000</v>
      </c>
      <c r="D40" s="9">
        <f t="shared" si="10"/>
        <v>4095</v>
      </c>
      <c r="E40" s="6">
        <f t="shared" ref="E40" si="13">E98</f>
        <v>12095</v>
      </c>
      <c r="F40" s="6"/>
      <c r="G40" s="6"/>
    </row>
    <row r="41" spans="1:16" ht="30" x14ac:dyDescent="0.25">
      <c r="A41" s="4">
        <v>636</v>
      </c>
      <c r="B41" s="18" t="s">
        <v>101</v>
      </c>
      <c r="C41" s="6">
        <f>C77+C122+C134+C149+C155+C159+C163+C180+C203+C176</f>
        <v>3215090</v>
      </c>
      <c r="D41" s="9">
        <f t="shared" si="10"/>
        <v>4203.5600000000559</v>
      </c>
      <c r="E41" s="6">
        <f t="shared" ref="E41" si="14">E77+E122+E134+E149+E155+E159+E163+E180+E203+E176</f>
        <v>3219293.56</v>
      </c>
      <c r="F41" s="6"/>
      <c r="G41" s="6"/>
    </row>
    <row r="42" spans="1:16" x14ac:dyDescent="0.25">
      <c r="A42" s="4">
        <v>638</v>
      </c>
      <c r="B42" s="18" t="s">
        <v>50</v>
      </c>
      <c r="C42" s="6">
        <f>C171</f>
        <v>8000</v>
      </c>
      <c r="D42" s="9">
        <f t="shared" si="10"/>
        <v>0</v>
      </c>
      <c r="E42" s="6">
        <f t="shared" ref="E42" si="15">E171</f>
        <v>8000</v>
      </c>
      <c r="F42" s="6"/>
      <c r="G42" s="6"/>
    </row>
    <row r="43" spans="1:16" x14ac:dyDescent="0.25">
      <c r="A43" s="4">
        <v>65</v>
      </c>
      <c r="B43" s="20" t="s">
        <v>102</v>
      </c>
      <c r="C43" s="6">
        <f>C44</f>
        <v>237000</v>
      </c>
      <c r="D43" s="9">
        <f t="shared" si="10"/>
        <v>-47000</v>
      </c>
      <c r="E43" s="6">
        <f t="shared" ref="E43" si="16">E44</f>
        <v>190000</v>
      </c>
      <c r="F43" s="6">
        <f>C43</f>
        <v>237000</v>
      </c>
      <c r="G43" s="6">
        <f>F43</f>
        <v>237000</v>
      </c>
      <c r="I43" s="30" t="s">
        <v>7</v>
      </c>
    </row>
    <row r="44" spans="1:16" x14ac:dyDescent="0.25">
      <c r="A44" s="4">
        <v>652</v>
      </c>
      <c r="B44" s="18" t="s">
        <v>103</v>
      </c>
      <c r="C44" s="6">
        <f>C110+C126</f>
        <v>237000</v>
      </c>
      <c r="D44" s="9">
        <f t="shared" si="10"/>
        <v>-47000</v>
      </c>
      <c r="E44" s="6">
        <f t="shared" ref="E44" si="17">E110+E126</f>
        <v>190000</v>
      </c>
      <c r="F44" s="6"/>
      <c r="G44" s="6"/>
    </row>
    <row r="45" spans="1:16" ht="45" x14ac:dyDescent="0.25">
      <c r="A45" s="4">
        <v>66</v>
      </c>
      <c r="B45" s="18" t="s">
        <v>99</v>
      </c>
      <c r="C45" s="6">
        <f>C46+C47</f>
        <v>16000</v>
      </c>
      <c r="D45" s="9">
        <f t="shared" si="10"/>
        <v>-3500</v>
      </c>
      <c r="E45" s="6">
        <f t="shared" ref="E45" si="18">E46+E47</f>
        <v>12500</v>
      </c>
      <c r="F45" s="6">
        <f>C45</f>
        <v>16000</v>
      </c>
      <c r="G45" s="6">
        <f>F45</f>
        <v>16000</v>
      </c>
    </row>
    <row r="46" spans="1:16" x14ac:dyDescent="0.25">
      <c r="A46" s="4">
        <v>661</v>
      </c>
      <c r="B46" s="18" t="s">
        <v>51</v>
      </c>
      <c r="C46" s="6">
        <f>C73+C107+C142+C193+C200</f>
        <v>13000</v>
      </c>
      <c r="D46" s="9">
        <f t="shared" si="10"/>
        <v>-4500</v>
      </c>
      <c r="E46" s="6">
        <f>E73+E107+E142+E193+E200</f>
        <v>8500</v>
      </c>
      <c r="F46" s="6"/>
      <c r="G46" s="6"/>
    </row>
    <row r="47" spans="1:16" ht="30" x14ac:dyDescent="0.25">
      <c r="A47" s="4">
        <v>663</v>
      </c>
      <c r="B47" s="18" t="s">
        <v>8</v>
      </c>
      <c r="C47" s="6">
        <f>C145+C196+C206+C103</f>
        <v>3000</v>
      </c>
      <c r="D47" s="9">
        <f t="shared" si="10"/>
        <v>1000</v>
      </c>
      <c r="E47" s="6">
        <f t="shared" ref="E47" si="19">E145+E196+E206+E103</f>
        <v>4000</v>
      </c>
      <c r="F47" s="6"/>
      <c r="G47" s="6"/>
    </row>
    <row r="48" spans="1:16" x14ac:dyDescent="0.25">
      <c r="A48" s="4">
        <v>67</v>
      </c>
      <c r="B48" s="18" t="s">
        <v>98</v>
      </c>
      <c r="C48" s="6">
        <f>C49</f>
        <v>629448.80000000005</v>
      </c>
      <c r="D48" s="9">
        <f t="shared" si="10"/>
        <v>-44624.890000000014</v>
      </c>
      <c r="E48" s="6">
        <f t="shared" ref="E48" si="20">E49</f>
        <v>584823.91</v>
      </c>
      <c r="F48" s="6">
        <f>C48</f>
        <v>629448.80000000005</v>
      </c>
      <c r="G48" s="6">
        <f>F48</f>
        <v>629448.80000000005</v>
      </c>
    </row>
    <row r="49" spans="1:16" ht="30" x14ac:dyDescent="0.25">
      <c r="A49" s="4">
        <v>671</v>
      </c>
      <c r="B49" s="18" t="s">
        <v>104</v>
      </c>
      <c r="C49" s="6">
        <f>C57+C66+C87+C167+C188+C95</f>
        <v>629448.80000000005</v>
      </c>
      <c r="D49" s="9">
        <f t="shared" si="10"/>
        <v>-44624.890000000014</v>
      </c>
      <c r="E49" s="6">
        <f t="shared" ref="E49" si="21">E57+E66+E87+E167+E188+E95</f>
        <v>584823.91</v>
      </c>
      <c r="F49" s="6"/>
      <c r="G49" s="6"/>
    </row>
    <row r="50" spans="1:16" x14ac:dyDescent="0.25">
      <c r="I50" s="30" t="s">
        <v>7</v>
      </c>
    </row>
    <row r="51" spans="1:16" s="35" customFormat="1" x14ac:dyDescent="0.25">
      <c r="A51" s="47" t="s">
        <v>118</v>
      </c>
      <c r="H51" s="34"/>
      <c r="I51" s="34" t="s">
        <v>7</v>
      </c>
      <c r="J51" s="34"/>
      <c r="K51" s="34"/>
      <c r="L51" s="34"/>
      <c r="M51" s="34"/>
      <c r="N51" s="34"/>
      <c r="O51" s="34"/>
      <c r="P51" s="34"/>
    </row>
    <row r="52" spans="1:16" x14ac:dyDescent="0.25">
      <c r="A52" s="28"/>
      <c r="I52" s="30" t="s">
        <v>7</v>
      </c>
    </row>
    <row r="53" spans="1:16" ht="30" x14ac:dyDescent="0.25">
      <c r="A53" s="3" t="s">
        <v>2</v>
      </c>
      <c r="B53" s="3" t="s">
        <v>3</v>
      </c>
      <c r="C53" s="16" t="s">
        <v>115</v>
      </c>
      <c r="D53" s="16" t="s">
        <v>134</v>
      </c>
      <c r="E53" s="79" t="s">
        <v>135</v>
      </c>
      <c r="F53" s="17" t="s">
        <v>65</v>
      </c>
      <c r="G53" s="17" t="s">
        <v>116</v>
      </c>
      <c r="H53" s="26"/>
      <c r="I53" s="30" t="s">
        <v>7</v>
      </c>
    </row>
    <row r="54" spans="1:16" x14ac:dyDescent="0.25">
      <c r="A54" s="49"/>
      <c r="B54" s="27" t="s">
        <v>122</v>
      </c>
      <c r="C54" s="9">
        <f>C55+C85+C93+C174+C186+C191</f>
        <v>4113538.8</v>
      </c>
      <c r="D54" s="9">
        <f t="shared" ref="D54:D118" si="22">E54-C54</f>
        <v>-86826.330000000075</v>
      </c>
      <c r="E54" s="9">
        <f t="shared" ref="E54" si="23">E55+E85+E93+E174+E186+E191</f>
        <v>4026712.4699999997</v>
      </c>
      <c r="F54" s="9">
        <f>F55+F85+F93+F174+F191</f>
        <v>4113538.8</v>
      </c>
      <c r="G54" s="9">
        <f>G55+G85+G93+G174+G191</f>
        <v>4113538.8</v>
      </c>
      <c r="H54" s="26"/>
    </row>
    <row r="55" spans="1:16" ht="30" x14ac:dyDescent="0.25">
      <c r="A55" s="27">
        <v>2101</v>
      </c>
      <c r="B55" s="27" t="s">
        <v>80</v>
      </c>
      <c r="C55" s="6">
        <f>C56+C65+C72+C76</f>
        <v>3466104.81</v>
      </c>
      <c r="D55" s="9">
        <f t="shared" si="22"/>
        <v>136328.54999999981</v>
      </c>
      <c r="E55" s="6">
        <f t="shared" ref="E55:G55" si="24">E56+E65+E72+E76</f>
        <v>3602433.36</v>
      </c>
      <c r="F55" s="6">
        <f t="shared" si="24"/>
        <v>3466104.81</v>
      </c>
      <c r="G55" s="6">
        <f t="shared" si="24"/>
        <v>3466104.81</v>
      </c>
      <c r="H55" s="11"/>
    </row>
    <row r="56" spans="1:16" x14ac:dyDescent="0.25">
      <c r="A56" s="25" t="s">
        <v>13</v>
      </c>
      <c r="B56" s="25" t="s">
        <v>81</v>
      </c>
      <c r="C56" s="6">
        <f>C57</f>
        <v>116952</v>
      </c>
      <c r="D56" s="9">
        <f t="shared" si="22"/>
        <v>456</v>
      </c>
      <c r="E56" s="6">
        <f t="shared" ref="E56:G56" si="25">E57</f>
        <v>117408</v>
      </c>
      <c r="F56" s="6">
        <f t="shared" si="25"/>
        <v>116952</v>
      </c>
      <c r="G56" s="6">
        <f t="shared" si="25"/>
        <v>116952</v>
      </c>
      <c r="H56" s="7"/>
      <c r="I56" s="8"/>
      <c r="K56" s="21"/>
    </row>
    <row r="57" spans="1:16" x14ac:dyDescent="0.25">
      <c r="A57" s="50" t="s">
        <v>14</v>
      </c>
      <c r="B57" s="51" t="s">
        <v>82</v>
      </c>
      <c r="C57" s="6">
        <f>C58+C63</f>
        <v>116952</v>
      </c>
      <c r="D57" s="9">
        <f t="shared" si="22"/>
        <v>456</v>
      </c>
      <c r="E57" s="6">
        <f t="shared" ref="E57:G57" si="26">E58+E63</f>
        <v>117408</v>
      </c>
      <c r="F57" s="6">
        <f t="shared" si="26"/>
        <v>116952</v>
      </c>
      <c r="G57" s="6">
        <f t="shared" si="26"/>
        <v>116952</v>
      </c>
      <c r="H57" s="7"/>
      <c r="I57" s="30" t="s">
        <v>7</v>
      </c>
      <c r="K57" s="31"/>
      <c r="L57" s="31"/>
    </row>
    <row r="58" spans="1:16" x14ac:dyDescent="0.25">
      <c r="A58" s="4">
        <v>32</v>
      </c>
      <c r="B58" s="5" t="s">
        <v>12</v>
      </c>
      <c r="C58" s="6">
        <f>SUM(C59:C62)</f>
        <v>112952</v>
      </c>
      <c r="D58" s="9">
        <f t="shared" si="22"/>
        <v>456</v>
      </c>
      <c r="E58" s="6">
        <f t="shared" ref="E58" si="27">SUM(E59:E62)</f>
        <v>113408</v>
      </c>
      <c r="F58" s="6">
        <f>C58</f>
        <v>112952</v>
      </c>
      <c r="G58" s="6">
        <f>F58</f>
        <v>112952</v>
      </c>
      <c r="H58" s="22"/>
      <c r="K58" s="31"/>
      <c r="L58" s="31"/>
    </row>
    <row r="59" spans="1:16" x14ac:dyDescent="0.25">
      <c r="A59" s="4">
        <v>321</v>
      </c>
      <c r="B59" s="5" t="s">
        <v>15</v>
      </c>
      <c r="C59" s="6">
        <f>17000+1000</f>
        <v>18000</v>
      </c>
      <c r="D59" s="9">
        <f t="shared" si="22"/>
        <v>0</v>
      </c>
      <c r="E59" s="6">
        <v>18000</v>
      </c>
      <c r="F59" s="6"/>
      <c r="G59" s="6"/>
      <c r="H59" s="22"/>
      <c r="K59" s="31"/>
      <c r="L59" s="31"/>
    </row>
    <row r="60" spans="1:16" x14ac:dyDescent="0.25">
      <c r="A60" s="4">
        <v>322</v>
      </c>
      <c r="B60" s="5" t="s">
        <v>16</v>
      </c>
      <c r="C60" s="6">
        <f>25000+8000+2500+952</f>
        <v>36452</v>
      </c>
      <c r="D60" s="9">
        <f t="shared" si="22"/>
        <v>456</v>
      </c>
      <c r="E60" s="6">
        <v>36908</v>
      </c>
      <c r="F60" s="6"/>
      <c r="G60" s="6"/>
      <c r="H60" s="22"/>
      <c r="L60" s="31"/>
    </row>
    <row r="61" spans="1:16" x14ac:dyDescent="0.25">
      <c r="A61" s="4">
        <v>323</v>
      </c>
      <c r="B61" s="5" t="s">
        <v>17</v>
      </c>
      <c r="C61" s="6">
        <f>10000+10000+20000+2500+2000+4000+4500+1000</f>
        <v>54000</v>
      </c>
      <c r="D61" s="9">
        <f t="shared" si="22"/>
        <v>0</v>
      </c>
      <c r="E61" s="6">
        <v>54000</v>
      </c>
      <c r="F61" s="6"/>
      <c r="G61" s="6"/>
      <c r="H61" s="22"/>
      <c r="K61" s="31"/>
      <c r="L61" s="32"/>
    </row>
    <row r="62" spans="1:16" x14ac:dyDescent="0.25">
      <c r="A62" s="4">
        <v>329</v>
      </c>
      <c r="B62" s="5" t="s">
        <v>18</v>
      </c>
      <c r="C62" s="6">
        <f>500+3000+1000</f>
        <v>4500</v>
      </c>
      <c r="D62" s="9">
        <f t="shared" si="22"/>
        <v>0</v>
      </c>
      <c r="E62" s="6">
        <v>4500</v>
      </c>
      <c r="F62" s="6"/>
      <c r="G62" s="6"/>
      <c r="H62" s="22"/>
    </row>
    <row r="63" spans="1:16" x14ac:dyDescent="0.25">
      <c r="A63" s="4">
        <v>34</v>
      </c>
      <c r="B63" s="5" t="s">
        <v>19</v>
      </c>
      <c r="C63" s="6">
        <f>C64</f>
        <v>4000</v>
      </c>
      <c r="D63" s="9">
        <f t="shared" si="22"/>
        <v>0</v>
      </c>
      <c r="E63" s="6">
        <f t="shared" ref="E63" si="28">E64</f>
        <v>4000</v>
      </c>
      <c r="F63" s="6">
        <f>C63</f>
        <v>4000</v>
      </c>
      <c r="G63" s="6">
        <f>F63</f>
        <v>4000</v>
      </c>
      <c r="H63" s="22"/>
    </row>
    <row r="64" spans="1:16" x14ac:dyDescent="0.25">
      <c r="A64" s="4">
        <v>343</v>
      </c>
      <c r="B64" s="5" t="s">
        <v>20</v>
      </c>
      <c r="C64" s="6">
        <v>4000</v>
      </c>
      <c r="D64" s="9">
        <f t="shared" si="22"/>
        <v>0</v>
      </c>
      <c r="E64" s="6">
        <v>4000</v>
      </c>
      <c r="F64" s="6"/>
      <c r="G64" s="6"/>
      <c r="H64" s="22"/>
    </row>
    <row r="65" spans="1:16" x14ac:dyDescent="0.25">
      <c r="A65" s="25" t="s">
        <v>21</v>
      </c>
      <c r="B65" s="25" t="s">
        <v>83</v>
      </c>
      <c r="C65" s="6">
        <f>C66</f>
        <v>312062.81</v>
      </c>
      <c r="D65" s="9">
        <f t="shared" si="22"/>
        <v>136872.54999999999</v>
      </c>
      <c r="E65" s="6">
        <f t="shared" ref="E65:G65" si="29">E66</f>
        <v>448935.36</v>
      </c>
      <c r="F65" s="6">
        <f t="shared" si="29"/>
        <v>312062.81</v>
      </c>
      <c r="G65" s="6">
        <f t="shared" si="29"/>
        <v>312062.81</v>
      </c>
      <c r="H65" s="7"/>
      <c r="I65" s="8"/>
    </row>
    <row r="66" spans="1:16" x14ac:dyDescent="0.25">
      <c r="A66" s="50" t="s">
        <v>14</v>
      </c>
      <c r="B66" s="51" t="s">
        <v>82</v>
      </c>
      <c r="C66" s="6">
        <f>C67+C70</f>
        <v>312062.81</v>
      </c>
      <c r="D66" s="9">
        <f t="shared" si="22"/>
        <v>136872.54999999999</v>
      </c>
      <c r="E66" s="6">
        <f t="shared" ref="E66:G66" si="30">E67+E70</f>
        <v>448935.36</v>
      </c>
      <c r="F66" s="6">
        <f t="shared" si="30"/>
        <v>312062.81</v>
      </c>
      <c r="G66" s="6">
        <f t="shared" si="30"/>
        <v>312062.81</v>
      </c>
      <c r="H66" s="7"/>
      <c r="K66" s="31"/>
      <c r="L66" s="32"/>
    </row>
    <row r="67" spans="1:16" x14ac:dyDescent="0.25">
      <c r="A67" s="4">
        <v>32</v>
      </c>
      <c r="B67" s="5" t="s">
        <v>12</v>
      </c>
      <c r="C67" s="6">
        <f>SUM(C68:C69)</f>
        <v>5500</v>
      </c>
      <c r="D67" s="6">
        <f t="shared" ref="D67:E67" si="31">SUM(D68:D69)</f>
        <v>80000</v>
      </c>
      <c r="E67" s="6">
        <f t="shared" si="31"/>
        <v>85500</v>
      </c>
      <c r="F67" s="6">
        <f>C67</f>
        <v>5500</v>
      </c>
      <c r="G67" s="6">
        <f>F67</f>
        <v>5500</v>
      </c>
      <c r="H67" s="22"/>
    </row>
    <row r="68" spans="1:16" x14ac:dyDescent="0.25">
      <c r="A68" s="4">
        <v>322</v>
      </c>
      <c r="B68" s="5" t="s">
        <v>16</v>
      </c>
      <c r="C68" s="6">
        <v>0</v>
      </c>
      <c r="D68" s="9">
        <f t="shared" si="22"/>
        <v>80000</v>
      </c>
      <c r="E68" s="6">
        <v>80000</v>
      </c>
      <c r="F68" s="6"/>
      <c r="G68" s="6"/>
      <c r="H68" s="22"/>
    </row>
    <row r="69" spans="1:16" x14ac:dyDescent="0.25">
      <c r="A69" s="4">
        <v>323</v>
      </c>
      <c r="B69" s="5" t="s">
        <v>130</v>
      </c>
      <c r="C69" s="6">
        <v>5500</v>
      </c>
      <c r="D69" s="9">
        <f t="shared" si="22"/>
        <v>0</v>
      </c>
      <c r="E69" s="6">
        <v>5500</v>
      </c>
      <c r="F69" s="6"/>
      <c r="G69" s="6"/>
      <c r="H69" s="22"/>
    </row>
    <row r="70" spans="1:16" x14ac:dyDescent="0.25">
      <c r="A70" s="4">
        <v>37</v>
      </c>
      <c r="B70" s="5" t="s">
        <v>52</v>
      </c>
      <c r="C70" s="6">
        <f>C71</f>
        <v>306562.81</v>
      </c>
      <c r="D70" s="9">
        <f t="shared" si="22"/>
        <v>56872.549999999988</v>
      </c>
      <c r="E70" s="6">
        <f t="shared" ref="E70" si="32">E71</f>
        <v>363435.36</v>
      </c>
      <c r="F70" s="6">
        <f>C70</f>
        <v>306562.81</v>
      </c>
      <c r="G70" s="6">
        <f>F70</f>
        <v>306562.81</v>
      </c>
      <c r="H70" s="22"/>
    </row>
    <row r="71" spans="1:16" ht="30" x14ac:dyDescent="0.25">
      <c r="A71" s="4">
        <v>372</v>
      </c>
      <c r="B71" s="5" t="s">
        <v>128</v>
      </c>
      <c r="C71" s="6">
        <v>306562.81</v>
      </c>
      <c r="D71" s="9">
        <f t="shared" si="22"/>
        <v>56872.549999999988</v>
      </c>
      <c r="E71" s="6">
        <v>363435.36</v>
      </c>
      <c r="F71" s="6"/>
      <c r="G71" s="6"/>
      <c r="H71" s="22"/>
    </row>
    <row r="72" spans="1:16" s="35" customFormat="1" ht="30" x14ac:dyDescent="0.25">
      <c r="A72" s="25" t="s">
        <v>55</v>
      </c>
      <c r="B72" s="24" t="s">
        <v>84</v>
      </c>
      <c r="C72" s="6">
        <f>C73</f>
        <v>2000</v>
      </c>
      <c r="D72" s="9">
        <f t="shared" si="22"/>
        <v>-1000</v>
      </c>
      <c r="E72" s="6">
        <f t="shared" ref="E72:G74" si="33">E73</f>
        <v>1000</v>
      </c>
      <c r="F72" s="6">
        <f t="shared" si="33"/>
        <v>2000</v>
      </c>
      <c r="G72" s="6">
        <f t="shared" si="33"/>
        <v>2000</v>
      </c>
      <c r="H72" s="33"/>
      <c r="I72" s="34"/>
      <c r="J72" s="34"/>
      <c r="K72" s="34"/>
      <c r="L72" s="34"/>
      <c r="M72" s="34"/>
      <c r="N72" s="34"/>
      <c r="O72" s="34"/>
      <c r="P72" s="34"/>
    </row>
    <row r="73" spans="1:16" s="35" customFormat="1" x14ac:dyDescent="0.25">
      <c r="A73" s="52">
        <v>32300</v>
      </c>
      <c r="B73" s="51" t="s">
        <v>93</v>
      </c>
      <c r="C73" s="6">
        <f>C74</f>
        <v>2000</v>
      </c>
      <c r="D73" s="9">
        <f t="shared" si="22"/>
        <v>-1000</v>
      </c>
      <c r="E73" s="6">
        <f t="shared" si="33"/>
        <v>1000</v>
      </c>
      <c r="F73" s="6">
        <f t="shared" si="33"/>
        <v>2000</v>
      </c>
      <c r="G73" s="6">
        <f t="shared" si="33"/>
        <v>2000</v>
      </c>
      <c r="H73" s="33"/>
      <c r="I73" s="34"/>
      <c r="J73" s="34"/>
      <c r="K73" s="34"/>
      <c r="L73" s="34"/>
      <c r="M73" s="34"/>
      <c r="N73" s="34"/>
      <c r="O73" s="34"/>
      <c r="P73" s="34"/>
    </row>
    <row r="74" spans="1:16" x14ac:dyDescent="0.25">
      <c r="A74" s="12">
        <v>32</v>
      </c>
      <c r="B74" s="13" t="s">
        <v>12</v>
      </c>
      <c r="C74" s="15">
        <f>C75</f>
        <v>2000</v>
      </c>
      <c r="D74" s="9">
        <f t="shared" si="22"/>
        <v>-1000</v>
      </c>
      <c r="E74" s="15">
        <f t="shared" si="33"/>
        <v>1000</v>
      </c>
      <c r="F74" s="15">
        <f>C74</f>
        <v>2000</v>
      </c>
      <c r="G74" s="15">
        <f>F74</f>
        <v>2000</v>
      </c>
      <c r="H74" s="22"/>
    </row>
    <row r="75" spans="1:16" x14ac:dyDescent="0.25">
      <c r="A75" s="12">
        <v>322</v>
      </c>
      <c r="B75" s="5" t="s">
        <v>16</v>
      </c>
      <c r="C75" s="15">
        <v>2000</v>
      </c>
      <c r="D75" s="9">
        <f t="shared" si="22"/>
        <v>-1000</v>
      </c>
      <c r="E75" s="15">
        <v>1000</v>
      </c>
      <c r="F75" s="15"/>
      <c r="G75" s="15"/>
      <c r="H75" s="22"/>
    </row>
    <row r="76" spans="1:16" x14ac:dyDescent="0.25">
      <c r="A76" s="25" t="s">
        <v>142</v>
      </c>
      <c r="B76" s="25" t="s">
        <v>143</v>
      </c>
      <c r="C76" s="6">
        <f>C77</f>
        <v>3035090</v>
      </c>
      <c r="D76" s="9">
        <f t="shared" si="22"/>
        <v>0</v>
      </c>
      <c r="E76" s="6">
        <f t="shared" ref="E76:G76" si="34">E77</f>
        <v>3035090</v>
      </c>
      <c r="F76" s="6">
        <f t="shared" si="34"/>
        <v>3035090</v>
      </c>
      <c r="G76" s="6">
        <f t="shared" si="34"/>
        <v>3035090</v>
      </c>
      <c r="H76" s="22"/>
    </row>
    <row r="77" spans="1:16" ht="30" x14ac:dyDescent="0.25">
      <c r="A77" s="50" t="s">
        <v>64</v>
      </c>
      <c r="B77" s="51" t="s">
        <v>97</v>
      </c>
      <c r="C77" s="6">
        <f>C78+C82</f>
        <v>3035090</v>
      </c>
      <c r="D77" s="9">
        <f t="shared" si="22"/>
        <v>0</v>
      </c>
      <c r="E77" s="6">
        <f t="shared" ref="E77:G77" si="35">E78+E82</f>
        <v>3035090</v>
      </c>
      <c r="F77" s="6">
        <f t="shared" si="35"/>
        <v>3035090</v>
      </c>
      <c r="G77" s="6">
        <f t="shared" si="35"/>
        <v>3035090</v>
      </c>
      <c r="H77" s="22"/>
    </row>
    <row r="78" spans="1:16" x14ac:dyDescent="0.25">
      <c r="A78" s="12">
        <v>31</v>
      </c>
      <c r="B78" s="13" t="s">
        <v>9</v>
      </c>
      <c r="C78" s="15">
        <f>SUM(C79:C81)</f>
        <v>2838090</v>
      </c>
      <c r="D78" s="9">
        <f t="shared" si="22"/>
        <v>0</v>
      </c>
      <c r="E78" s="15">
        <f t="shared" ref="E78" si="36">SUM(E79:E81)</f>
        <v>2838090</v>
      </c>
      <c r="F78" s="15">
        <f>C78</f>
        <v>2838090</v>
      </c>
      <c r="G78" s="15">
        <f>F78</f>
        <v>2838090</v>
      </c>
      <c r="H78" s="22"/>
    </row>
    <row r="79" spans="1:16" x14ac:dyDescent="0.25">
      <c r="A79" s="12">
        <v>311</v>
      </c>
      <c r="B79" s="13" t="s">
        <v>10</v>
      </c>
      <c r="C79" s="15">
        <f>2346000+10000+15000</f>
        <v>2371000</v>
      </c>
      <c r="D79" s="9">
        <f t="shared" si="22"/>
        <v>0</v>
      </c>
      <c r="E79" s="15">
        <f>C79</f>
        <v>2371000</v>
      </c>
      <c r="F79" s="15"/>
      <c r="G79" s="15"/>
      <c r="H79" s="22"/>
    </row>
    <row r="80" spans="1:16" ht="30" x14ac:dyDescent="0.25">
      <c r="A80" s="12">
        <v>312</v>
      </c>
      <c r="B80" s="13" t="s">
        <v>53</v>
      </c>
      <c r="C80" s="15">
        <f>80000</f>
        <v>80000</v>
      </c>
      <c r="D80" s="9">
        <f t="shared" si="22"/>
        <v>0</v>
      </c>
      <c r="E80" s="15">
        <f t="shared" ref="E80:E81" si="37">C80</f>
        <v>80000</v>
      </c>
      <c r="F80" s="15"/>
      <c r="G80" s="15"/>
      <c r="H80" s="22"/>
    </row>
    <row r="81" spans="1:16" x14ac:dyDescent="0.25">
      <c r="A81" s="12">
        <v>313</v>
      </c>
      <c r="B81" s="13" t="s">
        <v>11</v>
      </c>
      <c r="C81" s="15">
        <f>387090</f>
        <v>387090</v>
      </c>
      <c r="D81" s="9">
        <f t="shared" si="22"/>
        <v>0</v>
      </c>
      <c r="E81" s="15">
        <f t="shared" si="37"/>
        <v>387090</v>
      </c>
      <c r="F81" s="15"/>
      <c r="G81" s="15"/>
      <c r="H81" s="22"/>
    </row>
    <row r="82" spans="1:16" x14ac:dyDescent="0.25">
      <c r="A82" s="12">
        <v>32</v>
      </c>
      <c r="B82" s="13" t="s">
        <v>12</v>
      </c>
      <c r="C82" s="15">
        <f>SUM(C83:C84)</f>
        <v>197000</v>
      </c>
      <c r="D82" s="9">
        <f t="shared" si="22"/>
        <v>0</v>
      </c>
      <c r="E82" s="15">
        <f t="shared" ref="E82" si="38">SUM(E83:E84)</f>
        <v>197000</v>
      </c>
      <c r="F82" s="15">
        <f>C82</f>
        <v>197000</v>
      </c>
      <c r="G82" s="15">
        <f>F82</f>
        <v>197000</v>
      </c>
      <c r="H82" s="22"/>
    </row>
    <row r="83" spans="1:16" x14ac:dyDescent="0.25">
      <c r="A83" s="12">
        <v>321</v>
      </c>
      <c r="B83" s="13" t="s">
        <v>54</v>
      </c>
      <c r="C83" s="15">
        <v>182000</v>
      </c>
      <c r="D83" s="9">
        <f t="shared" si="22"/>
        <v>0</v>
      </c>
      <c r="E83" s="15">
        <f>C83</f>
        <v>182000</v>
      </c>
      <c r="F83" s="15"/>
      <c r="G83" s="15"/>
      <c r="H83" s="22"/>
    </row>
    <row r="84" spans="1:16" x14ac:dyDescent="0.25">
      <c r="A84" s="12">
        <v>329</v>
      </c>
      <c r="B84" s="13" t="s">
        <v>38</v>
      </c>
      <c r="C84" s="15">
        <v>15000</v>
      </c>
      <c r="D84" s="9">
        <f t="shared" si="22"/>
        <v>0</v>
      </c>
      <c r="E84" s="15">
        <f>C84</f>
        <v>15000</v>
      </c>
      <c r="F84" s="15"/>
      <c r="G84" s="15"/>
      <c r="H84" s="22"/>
    </row>
    <row r="85" spans="1:16" ht="30" x14ac:dyDescent="0.25">
      <c r="A85" s="27">
        <v>2102</v>
      </c>
      <c r="B85" s="27" t="s">
        <v>85</v>
      </c>
      <c r="C85" s="6">
        <f>C86</f>
        <v>193433.99</v>
      </c>
      <c r="D85" s="9">
        <f t="shared" si="22"/>
        <v>-187761.99</v>
      </c>
      <c r="E85" s="6">
        <f t="shared" ref="E85:G86" si="39">E86</f>
        <v>5672</v>
      </c>
      <c r="F85" s="6">
        <f t="shared" si="39"/>
        <v>193433.99</v>
      </c>
      <c r="G85" s="6">
        <f t="shared" si="39"/>
        <v>193433.99</v>
      </c>
      <c r="H85" s="11"/>
    </row>
    <row r="86" spans="1:16" s="55" customFormat="1" ht="30" x14ac:dyDescent="0.25">
      <c r="A86" s="24" t="s">
        <v>22</v>
      </c>
      <c r="B86" s="24" t="s">
        <v>108</v>
      </c>
      <c r="C86" s="9">
        <f>C87</f>
        <v>193433.99</v>
      </c>
      <c r="D86" s="9">
        <f t="shared" si="22"/>
        <v>-187761.99</v>
      </c>
      <c r="E86" s="9">
        <f t="shared" si="39"/>
        <v>5672</v>
      </c>
      <c r="F86" s="9">
        <f t="shared" si="39"/>
        <v>193433.99</v>
      </c>
      <c r="G86" s="9">
        <f t="shared" si="39"/>
        <v>193433.99</v>
      </c>
      <c r="H86" s="60"/>
      <c r="I86" s="54"/>
      <c r="J86" s="54"/>
      <c r="K86" s="54"/>
      <c r="L86" s="54"/>
      <c r="M86" s="54"/>
      <c r="N86" s="54"/>
      <c r="O86" s="54"/>
      <c r="P86" s="54"/>
    </row>
    <row r="87" spans="1:16" x14ac:dyDescent="0.25">
      <c r="A87" s="50" t="s">
        <v>23</v>
      </c>
      <c r="B87" s="51" t="s">
        <v>86</v>
      </c>
      <c r="C87" s="6">
        <f>C88+C91</f>
        <v>193433.99</v>
      </c>
      <c r="D87" s="9">
        <f t="shared" si="22"/>
        <v>-187761.99</v>
      </c>
      <c r="E87" s="6">
        <f t="shared" ref="E87:G87" si="40">E88+E91</f>
        <v>5672</v>
      </c>
      <c r="F87" s="6">
        <f t="shared" si="40"/>
        <v>193433.99</v>
      </c>
      <c r="G87" s="6">
        <f t="shared" si="40"/>
        <v>193433.99</v>
      </c>
      <c r="H87" s="7"/>
      <c r="K87" s="34"/>
    </row>
    <row r="88" spans="1:16" x14ac:dyDescent="0.25">
      <c r="A88" s="4">
        <v>32</v>
      </c>
      <c r="B88" s="5" t="s">
        <v>12</v>
      </c>
      <c r="C88" s="6">
        <f>SUM(C89:C90)</f>
        <v>93672</v>
      </c>
      <c r="D88" s="9">
        <f t="shared" si="22"/>
        <v>-88000</v>
      </c>
      <c r="E88" s="6">
        <f t="shared" ref="E88" si="41">SUM(E89:E90)</f>
        <v>5672</v>
      </c>
      <c r="F88" s="6">
        <f>C88</f>
        <v>93672</v>
      </c>
      <c r="G88" s="6">
        <f>F88</f>
        <v>93672</v>
      </c>
      <c r="H88" s="22"/>
    </row>
    <row r="89" spans="1:16" x14ac:dyDescent="0.25">
      <c r="A89" s="4">
        <v>322</v>
      </c>
      <c r="B89" s="5" t="s">
        <v>110</v>
      </c>
      <c r="C89" s="6">
        <v>88000</v>
      </c>
      <c r="D89" s="9">
        <f t="shared" si="22"/>
        <v>-88000</v>
      </c>
      <c r="E89" s="6">
        <v>0</v>
      </c>
      <c r="F89" s="6"/>
      <c r="G89" s="6"/>
      <c r="H89" s="22"/>
    </row>
    <row r="90" spans="1:16" x14ac:dyDescent="0.25">
      <c r="A90" s="4">
        <v>329</v>
      </c>
      <c r="B90" s="5" t="s">
        <v>56</v>
      </c>
      <c r="C90" s="6">
        <v>5672</v>
      </c>
      <c r="D90" s="9">
        <f t="shared" si="22"/>
        <v>0</v>
      </c>
      <c r="E90" s="6">
        <v>5672</v>
      </c>
      <c r="F90" s="6"/>
      <c r="G90" s="6"/>
      <c r="H90" s="22"/>
    </row>
    <row r="91" spans="1:16" x14ac:dyDescent="0.25">
      <c r="A91" s="12">
        <v>37</v>
      </c>
      <c r="B91" s="13" t="s">
        <v>52</v>
      </c>
      <c r="C91" s="15">
        <f>C92</f>
        <v>99761.99</v>
      </c>
      <c r="D91" s="9">
        <f t="shared" si="22"/>
        <v>-99761.99</v>
      </c>
      <c r="E91" s="15">
        <f t="shared" ref="E91" si="42">E92</f>
        <v>0</v>
      </c>
      <c r="F91" s="15">
        <f>C91</f>
        <v>99761.99</v>
      </c>
      <c r="G91" s="15">
        <f>F91</f>
        <v>99761.99</v>
      </c>
      <c r="H91" s="22"/>
    </row>
    <row r="92" spans="1:16" x14ac:dyDescent="0.25">
      <c r="A92" s="4">
        <v>372</v>
      </c>
      <c r="B92" s="5" t="s">
        <v>109</v>
      </c>
      <c r="C92" s="6">
        <v>99761.99</v>
      </c>
      <c r="D92" s="9">
        <f t="shared" si="22"/>
        <v>-99761.99</v>
      </c>
      <c r="E92" s="6">
        <v>0</v>
      </c>
      <c r="F92" s="6"/>
      <c r="G92" s="6"/>
      <c r="H92" s="22"/>
    </row>
    <row r="93" spans="1:16" ht="30" x14ac:dyDescent="0.25">
      <c r="A93" s="27">
        <v>2301</v>
      </c>
      <c r="B93" s="27" t="s">
        <v>87</v>
      </c>
      <c r="C93" s="6">
        <f>C94+C106+C125+C141+C148+C154+C158+C162+C166+C170</f>
        <v>443000</v>
      </c>
      <c r="D93" s="9">
        <f t="shared" si="22"/>
        <v>-44253</v>
      </c>
      <c r="E93" s="6">
        <f t="shared" ref="E93:G93" si="43">E94+E106+E125+E141+E148+E154+E158+E162+E166+E170</f>
        <v>398747</v>
      </c>
      <c r="F93" s="6">
        <f t="shared" si="43"/>
        <v>443000</v>
      </c>
      <c r="G93" s="6">
        <f t="shared" si="43"/>
        <v>443000</v>
      </c>
      <c r="H93" s="11"/>
    </row>
    <row r="94" spans="1:16" x14ac:dyDescent="0.25">
      <c r="A94" s="25" t="s">
        <v>57</v>
      </c>
      <c r="B94" s="25" t="s">
        <v>58</v>
      </c>
      <c r="C94" s="6">
        <f>C95+C98+C103</f>
        <v>8000</v>
      </c>
      <c r="D94" s="9">
        <f t="shared" si="22"/>
        <v>5247</v>
      </c>
      <c r="E94" s="6">
        <f t="shared" ref="E94" si="44">E95+E98+E103</f>
        <v>13247</v>
      </c>
      <c r="F94" s="6">
        <f>F98</f>
        <v>8000</v>
      </c>
      <c r="G94" s="6">
        <f>G98</f>
        <v>8000</v>
      </c>
      <c r="H94" s="7"/>
      <c r="I94" s="8"/>
    </row>
    <row r="95" spans="1:16" x14ac:dyDescent="0.25">
      <c r="A95" s="52">
        <v>11001</v>
      </c>
      <c r="B95" s="52" t="s">
        <v>86</v>
      </c>
      <c r="C95" s="6">
        <f>C96</f>
        <v>0</v>
      </c>
      <c r="D95" s="9">
        <f t="shared" si="22"/>
        <v>152</v>
      </c>
      <c r="E95" s="6">
        <f t="shared" ref="E95" si="45">E96</f>
        <v>152</v>
      </c>
      <c r="F95" s="6">
        <f t="shared" ref="F95" si="46">F96</f>
        <v>0</v>
      </c>
      <c r="G95" s="6">
        <f t="shared" ref="G95" si="47">G96</f>
        <v>0</v>
      </c>
      <c r="H95" s="7"/>
      <c r="I95" s="8"/>
    </row>
    <row r="96" spans="1:16" x14ac:dyDescent="0.25">
      <c r="A96" s="4">
        <v>32</v>
      </c>
      <c r="B96" s="5" t="s">
        <v>12</v>
      </c>
      <c r="C96" s="6">
        <f>C97</f>
        <v>0</v>
      </c>
      <c r="D96" s="9">
        <f t="shared" si="22"/>
        <v>152</v>
      </c>
      <c r="E96" s="6">
        <f t="shared" ref="E96" si="48">E97</f>
        <v>152</v>
      </c>
      <c r="F96" s="6">
        <v>0</v>
      </c>
      <c r="G96" s="6">
        <v>0</v>
      </c>
      <c r="H96" s="7"/>
      <c r="I96" s="8"/>
    </row>
    <row r="97" spans="1:16" x14ac:dyDescent="0.25">
      <c r="A97" s="4">
        <v>321</v>
      </c>
      <c r="B97" s="5" t="s">
        <v>15</v>
      </c>
      <c r="C97" s="6">
        <v>0</v>
      </c>
      <c r="D97" s="9">
        <f t="shared" si="22"/>
        <v>152</v>
      </c>
      <c r="E97" s="6">
        <v>152</v>
      </c>
      <c r="F97" s="6"/>
      <c r="G97" s="6"/>
      <c r="H97" s="7"/>
      <c r="I97" s="8"/>
    </row>
    <row r="98" spans="1:16" s="35" customFormat="1" x14ac:dyDescent="0.25">
      <c r="A98" s="51">
        <v>58300</v>
      </c>
      <c r="B98" s="51" t="s">
        <v>88</v>
      </c>
      <c r="C98" s="6">
        <f>C99</f>
        <v>8000</v>
      </c>
      <c r="D98" s="9">
        <f t="shared" si="22"/>
        <v>4095</v>
      </c>
      <c r="E98" s="6">
        <f t="shared" ref="E98:G98" si="49">E99</f>
        <v>12095</v>
      </c>
      <c r="F98" s="6">
        <f t="shared" si="49"/>
        <v>8000</v>
      </c>
      <c r="G98" s="6">
        <f t="shared" si="49"/>
        <v>8000</v>
      </c>
      <c r="H98" s="7"/>
      <c r="I98" s="34"/>
      <c r="J98" s="34"/>
      <c r="K98" s="34"/>
      <c r="L98" s="34"/>
      <c r="M98" s="34"/>
      <c r="N98" s="34"/>
      <c r="O98" s="34"/>
      <c r="P98" s="34"/>
    </row>
    <row r="99" spans="1:16" x14ac:dyDescent="0.25">
      <c r="A99" s="5">
        <v>32</v>
      </c>
      <c r="B99" s="13" t="s">
        <v>12</v>
      </c>
      <c r="C99" s="6">
        <f>SUM(C100:C102)</f>
        <v>8000</v>
      </c>
      <c r="D99" s="9">
        <f t="shared" si="22"/>
        <v>4095</v>
      </c>
      <c r="E99" s="6">
        <f t="shared" ref="E99" si="50">SUM(E100:E102)</f>
        <v>12095</v>
      </c>
      <c r="F99" s="6">
        <f>C99</f>
        <v>8000</v>
      </c>
      <c r="G99" s="6">
        <f>F99</f>
        <v>8000</v>
      </c>
      <c r="H99" s="11"/>
    </row>
    <row r="100" spans="1:16" x14ac:dyDescent="0.25">
      <c r="A100" s="5">
        <v>322</v>
      </c>
      <c r="B100" s="5" t="s">
        <v>16</v>
      </c>
      <c r="C100" s="6">
        <v>0</v>
      </c>
      <c r="D100" s="9">
        <f t="shared" si="22"/>
        <v>5070</v>
      </c>
      <c r="E100" s="6">
        <v>5070</v>
      </c>
      <c r="F100" s="6"/>
      <c r="G100" s="6"/>
      <c r="H100" s="11"/>
    </row>
    <row r="101" spans="1:16" x14ac:dyDescent="0.25">
      <c r="A101" s="5">
        <v>323</v>
      </c>
      <c r="B101" s="5" t="s">
        <v>17</v>
      </c>
      <c r="C101" s="6">
        <v>0</v>
      </c>
      <c r="D101" s="9">
        <f t="shared" si="22"/>
        <v>7025</v>
      </c>
      <c r="E101" s="6">
        <v>7025</v>
      </c>
      <c r="F101" s="6"/>
      <c r="G101" s="6"/>
      <c r="H101" s="11"/>
    </row>
    <row r="102" spans="1:16" x14ac:dyDescent="0.25">
      <c r="A102" s="4">
        <v>329</v>
      </c>
      <c r="B102" s="5" t="s">
        <v>18</v>
      </c>
      <c r="C102" s="6">
        <v>8000</v>
      </c>
      <c r="D102" s="9">
        <f t="shared" si="22"/>
        <v>-8000</v>
      </c>
      <c r="E102" s="6">
        <v>0</v>
      </c>
      <c r="F102" s="6"/>
      <c r="G102" s="6"/>
      <c r="H102" s="11"/>
    </row>
    <row r="103" spans="1:16" x14ac:dyDescent="0.25">
      <c r="A103" s="52">
        <v>62300</v>
      </c>
      <c r="B103" s="51" t="s">
        <v>136</v>
      </c>
      <c r="C103" s="6">
        <f>C104</f>
        <v>0</v>
      </c>
      <c r="D103" s="9">
        <f t="shared" si="22"/>
        <v>1000</v>
      </c>
      <c r="E103" s="6">
        <f t="shared" ref="E103:E104" si="51">E104</f>
        <v>1000</v>
      </c>
      <c r="F103" s="6">
        <f t="shared" ref="F103" si="52">F104</f>
        <v>0</v>
      </c>
      <c r="G103" s="6">
        <f t="shared" ref="G103" si="53">G104</f>
        <v>0</v>
      </c>
      <c r="H103" s="11"/>
    </row>
    <row r="104" spans="1:16" x14ac:dyDescent="0.25">
      <c r="A104" s="4">
        <v>32</v>
      </c>
      <c r="B104" s="5" t="s">
        <v>12</v>
      </c>
      <c r="C104" s="6">
        <f>C105</f>
        <v>0</v>
      </c>
      <c r="D104" s="9">
        <f t="shared" si="22"/>
        <v>1000</v>
      </c>
      <c r="E104" s="6">
        <f t="shared" si="51"/>
        <v>1000</v>
      </c>
      <c r="F104" s="6">
        <v>0</v>
      </c>
      <c r="G104" s="6">
        <v>0</v>
      </c>
      <c r="H104" s="11"/>
    </row>
    <row r="105" spans="1:16" x14ac:dyDescent="0.25">
      <c r="A105" s="4">
        <v>329</v>
      </c>
      <c r="B105" s="5" t="s">
        <v>18</v>
      </c>
      <c r="C105" s="6">
        <v>0</v>
      </c>
      <c r="D105" s="9">
        <f t="shared" si="22"/>
        <v>1000</v>
      </c>
      <c r="E105" s="6">
        <v>1000</v>
      </c>
      <c r="F105" s="6"/>
      <c r="G105" s="6"/>
      <c r="H105" s="11"/>
    </row>
    <row r="106" spans="1:16" x14ac:dyDescent="0.25">
      <c r="A106" s="25" t="s">
        <v>24</v>
      </c>
      <c r="B106" s="25" t="s">
        <v>25</v>
      </c>
      <c r="C106" s="6">
        <f>C107+C110+C122</f>
        <v>213000</v>
      </c>
      <c r="D106" s="9">
        <f t="shared" si="22"/>
        <v>-42000</v>
      </c>
      <c r="E106" s="6">
        <f t="shared" ref="E106:G106" si="54">E107+E110+E122</f>
        <v>171000</v>
      </c>
      <c r="F106" s="6">
        <f t="shared" si="54"/>
        <v>213000</v>
      </c>
      <c r="G106" s="6">
        <f t="shared" si="54"/>
        <v>213000</v>
      </c>
      <c r="H106" s="7"/>
      <c r="I106" s="8"/>
    </row>
    <row r="107" spans="1:16" x14ac:dyDescent="0.25">
      <c r="A107" s="50" t="s">
        <v>32</v>
      </c>
      <c r="B107" s="51" t="s">
        <v>93</v>
      </c>
      <c r="C107" s="6">
        <f>C108</f>
        <v>8000</v>
      </c>
      <c r="D107" s="9">
        <f t="shared" si="22"/>
        <v>-2000</v>
      </c>
      <c r="E107" s="6">
        <f t="shared" ref="E107:G108" si="55">E108</f>
        <v>6000</v>
      </c>
      <c r="F107" s="6">
        <f t="shared" si="55"/>
        <v>8000</v>
      </c>
      <c r="G107" s="6">
        <f t="shared" si="55"/>
        <v>8000</v>
      </c>
      <c r="H107" s="7"/>
      <c r="I107" s="8"/>
    </row>
    <row r="108" spans="1:16" x14ac:dyDescent="0.25">
      <c r="A108" s="4">
        <v>32</v>
      </c>
      <c r="B108" s="5" t="s">
        <v>12</v>
      </c>
      <c r="C108" s="6">
        <f>C109</f>
        <v>8000</v>
      </c>
      <c r="D108" s="9">
        <f t="shared" si="22"/>
        <v>-2000</v>
      </c>
      <c r="E108" s="6">
        <f t="shared" si="55"/>
        <v>6000</v>
      </c>
      <c r="F108" s="6">
        <f>C108</f>
        <v>8000</v>
      </c>
      <c r="G108" s="6">
        <f>F108</f>
        <v>8000</v>
      </c>
      <c r="H108" s="7"/>
      <c r="I108" s="8"/>
    </row>
    <row r="109" spans="1:16" x14ac:dyDescent="0.25">
      <c r="A109" s="4">
        <v>322</v>
      </c>
      <c r="B109" s="5" t="s">
        <v>16</v>
      </c>
      <c r="C109" s="6">
        <v>8000</v>
      </c>
      <c r="D109" s="9">
        <f t="shared" si="22"/>
        <v>-2000</v>
      </c>
      <c r="E109" s="6">
        <v>6000</v>
      </c>
      <c r="F109" s="6"/>
      <c r="G109" s="6"/>
      <c r="H109" s="7"/>
      <c r="I109" s="8"/>
    </row>
    <row r="110" spans="1:16" x14ac:dyDescent="0.25">
      <c r="A110" s="50" t="s">
        <v>26</v>
      </c>
      <c r="B110" s="51" t="s">
        <v>90</v>
      </c>
      <c r="C110" s="6">
        <f>C111+C117+C119</f>
        <v>190000</v>
      </c>
      <c r="D110" s="9">
        <f t="shared" si="22"/>
        <v>-40000</v>
      </c>
      <c r="E110" s="6">
        <f t="shared" ref="E110:G110" si="56">E111+E117+E119</f>
        <v>150000</v>
      </c>
      <c r="F110" s="6">
        <f t="shared" si="56"/>
        <v>190000</v>
      </c>
      <c r="G110" s="6">
        <f t="shared" si="56"/>
        <v>190000</v>
      </c>
      <c r="H110" s="7"/>
      <c r="I110" s="29"/>
    </row>
    <row r="111" spans="1:16" x14ac:dyDescent="0.25">
      <c r="A111" s="4">
        <v>32</v>
      </c>
      <c r="B111" s="5" t="s">
        <v>12</v>
      </c>
      <c r="C111" s="6">
        <f>SUM(C112:C116)</f>
        <v>178000</v>
      </c>
      <c r="D111" s="9">
        <f t="shared" si="22"/>
        <v>-40000</v>
      </c>
      <c r="E111" s="6">
        <f t="shared" ref="E111" si="57">SUM(E112:E116)</f>
        <v>138000</v>
      </c>
      <c r="F111" s="6">
        <f>C111</f>
        <v>178000</v>
      </c>
      <c r="G111" s="6">
        <f>F111</f>
        <v>178000</v>
      </c>
      <c r="H111" s="22"/>
      <c r="J111" s="36"/>
    </row>
    <row r="112" spans="1:16" x14ac:dyDescent="0.25">
      <c r="A112" s="4">
        <v>321</v>
      </c>
      <c r="B112" s="5" t="s">
        <v>15</v>
      </c>
      <c r="C112" s="6">
        <f>3000+1000+500</f>
        <v>4500</v>
      </c>
      <c r="D112" s="9">
        <f t="shared" si="22"/>
        <v>0</v>
      </c>
      <c r="E112" s="6">
        <v>4500</v>
      </c>
      <c r="F112" s="6"/>
      <c r="G112" s="6"/>
      <c r="H112" s="33"/>
    </row>
    <row r="113" spans="1:9" x14ac:dyDescent="0.25">
      <c r="A113" s="4">
        <v>322</v>
      </c>
      <c r="B113" s="5" t="s">
        <v>16</v>
      </c>
      <c r="C113" s="6">
        <f>5000+135000+1000+6000+2500+1000</f>
        <v>150500</v>
      </c>
      <c r="D113" s="9">
        <f t="shared" si="22"/>
        <v>-40000</v>
      </c>
      <c r="E113" s="6">
        <v>110500</v>
      </c>
      <c r="F113" s="6"/>
      <c r="G113" s="6"/>
      <c r="H113" s="33"/>
    </row>
    <row r="114" spans="1:9" x14ac:dyDescent="0.25">
      <c r="A114" s="4">
        <v>323</v>
      </c>
      <c r="B114" s="5" t="s">
        <v>17</v>
      </c>
      <c r="C114" s="6">
        <f>2000+5000+5000+1000+1000+1000+3000+1000</f>
        <v>19000</v>
      </c>
      <c r="D114" s="9">
        <f t="shared" si="22"/>
        <v>0</v>
      </c>
      <c r="E114" s="6">
        <v>19000</v>
      </c>
      <c r="F114" s="6"/>
      <c r="G114" s="6"/>
      <c r="H114" s="33"/>
    </row>
    <row r="115" spans="1:9" x14ac:dyDescent="0.25">
      <c r="A115" s="4">
        <v>324</v>
      </c>
      <c r="B115" s="5" t="s">
        <v>89</v>
      </c>
      <c r="C115" s="6">
        <v>1000</v>
      </c>
      <c r="D115" s="9">
        <f t="shared" si="22"/>
        <v>0</v>
      </c>
      <c r="E115" s="6">
        <v>1000</v>
      </c>
      <c r="F115" s="6"/>
      <c r="G115" s="6"/>
      <c r="H115" s="33"/>
    </row>
    <row r="116" spans="1:9" x14ac:dyDescent="0.25">
      <c r="A116" s="4">
        <v>329</v>
      </c>
      <c r="B116" s="5" t="s">
        <v>18</v>
      </c>
      <c r="C116" s="6">
        <v>3000</v>
      </c>
      <c r="D116" s="9">
        <f t="shared" si="22"/>
        <v>0</v>
      </c>
      <c r="E116" s="6">
        <v>3000</v>
      </c>
      <c r="F116" s="6"/>
      <c r="G116" s="6"/>
      <c r="H116" s="33"/>
    </row>
    <row r="117" spans="1:9" x14ac:dyDescent="0.25">
      <c r="A117" s="4">
        <v>34</v>
      </c>
      <c r="B117" s="5" t="s">
        <v>19</v>
      </c>
      <c r="C117" s="6">
        <f>C118</f>
        <v>1000</v>
      </c>
      <c r="D117" s="9">
        <f t="shared" si="22"/>
        <v>0</v>
      </c>
      <c r="E117" s="6">
        <f t="shared" ref="E117" si="58">E118</f>
        <v>1000</v>
      </c>
      <c r="F117" s="6">
        <f>C117</f>
        <v>1000</v>
      </c>
      <c r="G117" s="6">
        <f>F117</f>
        <v>1000</v>
      </c>
      <c r="H117" s="22"/>
    </row>
    <row r="118" spans="1:9" x14ac:dyDescent="0.25">
      <c r="A118" s="4">
        <v>343</v>
      </c>
      <c r="B118" s="5" t="s">
        <v>20</v>
      </c>
      <c r="C118" s="6">
        <v>1000</v>
      </c>
      <c r="D118" s="9">
        <f t="shared" si="22"/>
        <v>0</v>
      </c>
      <c r="E118" s="6">
        <v>1000</v>
      </c>
      <c r="F118" s="6"/>
      <c r="G118" s="6"/>
      <c r="H118" s="33"/>
    </row>
    <row r="119" spans="1:9" x14ac:dyDescent="0.25">
      <c r="A119" s="4">
        <v>42</v>
      </c>
      <c r="B119" s="5" t="s">
        <v>42</v>
      </c>
      <c r="C119" s="6">
        <f>SUM(C120:C121)</f>
        <v>11000</v>
      </c>
      <c r="D119" s="9">
        <f t="shared" ref="D119:D182" si="59">E119-C119</f>
        <v>0</v>
      </c>
      <c r="E119" s="6">
        <f t="shared" ref="E119" si="60">SUM(E120:E121)</f>
        <v>11000</v>
      </c>
      <c r="F119" s="6">
        <f>C119</f>
        <v>11000</v>
      </c>
      <c r="G119" s="6">
        <f>F119</f>
        <v>11000</v>
      </c>
      <c r="H119" s="22"/>
    </row>
    <row r="120" spans="1:9" x14ac:dyDescent="0.25">
      <c r="A120" s="4">
        <v>422</v>
      </c>
      <c r="B120" s="5" t="s">
        <v>27</v>
      </c>
      <c r="C120" s="6">
        <v>10000</v>
      </c>
      <c r="D120" s="9">
        <f t="shared" si="59"/>
        <v>0</v>
      </c>
      <c r="E120" s="6">
        <v>10000</v>
      </c>
      <c r="F120" s="6"/>
      <c r="G120" s="6"/>
      <c r="H120" s="33"/>
    </row>
    <row r="121" spans="1:9" x14ac:dyDescent="0.25">
      <c r="A121" s="4">
        <v>424</v>
      </c>
      <c r="B121" s="5" t="s">
        <v>39</v>
      </c>
      <c r="C121" s="6">
        <v>1000</v>
      </c>
      <c r="D121" s="9">
        <f t="shared" si="59"/>
        <v>0</v>
      </c>
      <c r="E121" s="6">
        <v>1000</v>
      </c>
      <c r="F121" s="6"/>
      <c r="G121" s="6"/>
      <c r="H121" s="33"/>
    </row>
    <row r="122" spans="1:9" x14ac:dyDescent="0.25">
      <c r="A122" s="50" t="s">
        <v>28</v>
      </c>
      <c r="B122" s="51" t="s">
        <v>91</v>
      </c>
      <c r="C122" s="6">
        <f>C123</f>
        <v>15000</v>
      </c>
      <c r="D122" s="9">
        <f t="shared" si="59"/>
        <v>0</v>
      </c>
      <c r="E122" s="6">
        <f t="shared" ref="E122:G123" si="61">E123</f>
        <v>15000</v>
      </c>
      <c r="F122" s="6">
        <f t="shared" si="61"/>
        <v>15000</v>
      </c>
      <c r="G122" s="6">
        <f t="shared" si="61"/>
        <v>15000</v>
      </c>
      <c r="H122" s="33"/>
      <c r="I122" s="29"/>
    </row>
    <row r="123" spans="1:9" x14ac:dyDescent="0.25">
      <c r="A123" s="4">
        <v>32</v>
      </c>
      <c r="B123" s="5" t="s">
        <v>12</v>
      </c>
      <c r="C123" s="6">
        <f>C124</f>
        <v>15000</v>
      </c>
      <c r="D123" s="9">
        <f t="shared" si="59"/>
        <v>0</v>
      </c>
      <c r="E123" s="6">
        <f t="shared" si="61"/>
        <v>15000</v>
      </c>
      <c r="F123" s="6">
        <f>C123</f>
        <v>15000</v>
      </c>
      <c r="G123" s="6">
        <f>F123</f>
        <v>15000</v>
      </c>
      <c r="H123" s="22"/>
    </row>
    <row r="124" spans="1:9" x14ac:dyDescent="0.25">
      <c r="A124" s="4">
        <v>322</v>
      </c>
      <c r="B124" s="5" t="s">
        <v>16</v>
      </c>
      <c r="C124" s="6">
        <v>15000</v>
      </c>
      <c r="D124" s="9">
        <f t="shared" si="59"/>
        <v>0</v>
      </c>
      <c r="E124" s="6">
        <v>15000</v>
      </c>
      <c r="F124" s="6"/>
      <c r="G124" s="6"/>
      <c r="H124" s="22"/>
    </row>
    <row r="125" spans="1:9" x14ac:dyDescent="0.25">
      <c r="A125" s="25" t="s">
        <v>29</v>
      </c>
      <c r="B125" s="25" t="s">
        <v>30</v>
      </c>
      <c r="C125" s="6">
        <f>C126+C134</f>
        <v>127000</v>
      </c>
      <c r="D125" s="9">
        <f t="shared" si="59"/>
        <v>-7000</v>
      </c>
      <c r="E125" s="6">
        <f t="shared" ref="E125:G125" si="62">E126+E134</f>
        <v>120000</v>
      </c>
      <c r="F125" s="6">
        <f t="shared" si="62"/>
        <v>127000</v>
      </c>
      <c r="G125" s="6">
        <f t="shared" si="62"/>
        <v>127000</v>
      </c>
      <c r="H125" s="7"/>
      <c r="I125" s="8"/>
    </row>
    <row r="126" spans="1:9" x14ac:dyDescent="0.25">
      <c r="A126" s="50" t="s">
        <v>26</v>
      </c>
      <c r="B126" s="51" t="s">
        <v>90</v>
      </c>
      <c r="C126" s="6">
        <f>C127+C131</f>
        <v>47000</v>
      </c>
      <c r="D126" s="9">
        <f t="shared" si="59"/>
        <v>-7000</v>
      </c>
      <c r="E126" s="6">
        <f t="shared" ref="E126:G126" si="63">E127+E131</f>
        <v>40000</v>
      </c>
      <c r="F126" s="6">
        <f t="shared" si="63"/>
        <v>47000</v>
      </c>
      <c r="G126" s="6">
        <f t="shared" si="63"/>
        <v>47000</v>
      </c>
      <c r="H126" s="7"/>
    </row>
    <row r="127" spans="1:9" x14ac:dyDescent="0.25">
      <c r="A127" s="4">
        <v>31</v>
      </c>
      <c r="B127" s="5" t="s">
        <v>9</v>
      </c>
      <c r="C127" s="6">
        <f>SUM(C128:C130)</f>
        <v>27579.260000000002</v>
      </c>
      <c r="D127" s="9">
        <f t="shared" si="59"/>
        <v>-5199.260000000002</v>
      </c>
      <c r="E127" s="6">
        <f t="shared" ref="E127" si="64">SUM(E128:E130)</f>
        <v>22380</v>
      </c>
      <c r="F127" s="6">
        <f>C127</f>
        <v>27579.260000000002</v>
      </c>
      <c r="G127" s="6">
        <f>F127</f>
        <v>27579.260000000002</v>
      </c>
      <c r="H127" s="22"/>
    </row>
    <row r="128" spans="1:9" x14ac:dyDescent="0.25">
      <c r="A128" s="4">
        <v>311</v>
      </c>
      <c r="B128" s="5" t="s">
        <v>10</v>
      </c>
      <c r="C128" s="6">
        <f>22462.88+600</f>
        <v>23062.880000000001</v>
      </c>
      <c r="D128" s="9">
        <f t="shared" si="59"/>
        <v>-4462.880000000001</v>
      </c>
      <c r="E128" s="6">
        <v>18600</v>
      </c>
      <c r="F128" s="6"/>
      <c r="G128" s="6"/>
      <c r="H128" s="22"/>
    </row>
    <row r="129" spans="1:8" ht="30" x14ac:dyDescent="0.25">
      <c r="A129" s="4">
        <v>312</v>
      </c>
      <c r="B129" s="5" t="s">
        <v>53</v>
      </c>
      <c r="C129" s="6">
        <f>810</f>
        <v>810</v>
      </c>
      <c r="D129" s="9">
        <f t="shared" si="59"/>
        <v>0</v>
      </c>
      <c r="E129" s="6">
        <v>810</v>
      </c>
      <c r="F129" s="6"/>
      <c r="G129" s="6"/>
      <c r="H129" s="22"/>
    </row>
    <row r="130" spans="1:8" x14ac:dyDescent="0.25">
      <c r="A130" s="4">
        <v>313</v>
      </c>
      <c r="B130" s="5" t="s">
        <v>11</v>
      </c>
      <c r="C130" s="6">
        <f>3706.38</f>
        <v>3706.38</v>
      </c>
      <c r="D130" s="9">
        <f t="shared" si="59"/>
        <v>-736.38000000000011</v>
      </c>
      <c r="E130" s="6">
        <v>2970</v>
      </c>
      <c r="F130" s="6"/>
      <c r="G130" s="6"/>
      <c r="H130" s="22"/>
    </row>
    <row r="131" spans="1:8" x14ac:dyDescent="0.25">
      <c r="A131" s="4">
        <v>32</v>
      </c>
      <c r="B131" s="5" t="s">
        <v>12</v>
      </c>
      <c r="C131" s="6">
        <f>SUM(C132:C133)</f>
        <v>19420.740000000002</v>
      </c>
      <c r="D131" s="9">
        <f t="shared" si="59"/>
        <v>-1800.7400000000016</v>
      </c>
      <c r="E131" s="6">
        <f t="shared" ref="E131" si="65">SUM(E132:E133)</f>
        <v>17620</v>
      </c>
      <c r="F131" s="6">
        <f>C131</f>
        <v>19420.740000000002</v>
      </c>
      <c r="G131" s="6">
        <f>F131</f>
        <v>19420.740000000002</v>
      </c>
      <c r="H131" s="22"/>
    </row>
    <row r="132" spans="1:8" x14ac:dyDescent="0.25">
      <c r="A132" s="4">
        <v>321</v>
      </c>
      <c r="B132" s="5" t="s">
        <v>15</v>
      </c>
      <c r="C132" s="6">
        <f>284.2+6422.26</f>
        <v>6706.46</v>
      </c>
      <c r="D132" s="9">
        <f t="shared" si="59"/>
        <v>-1422.2600000000002</v>
      </c>
      <c r="E132" s="6">
        <v>5284.2</v>
      </c>
      <c r="F132" s="6"/>
      <c r="G132" s="6"/>
      <c r="H132" s="22"/>
    </row>
    <row r="133" spans="1:8" x14ac:dyDescent="0.25">
      <c r="A133" s="4">
        <v>322</v>
      </c>
      <c r="B133" s="5" t="s">
        <v>16</v>
      </c>
      <c r="C133" s="6">
        <v>12714.28</v>
      </c>
      <c r="D133" s="9">
        <f t="shared" si="59"/>
        <v>-378.48000000000138</v>
      </c>
      <c r="E133" s="6">
        <v>12335.8</v>
      </c>
      <c r="F133" s="6"/>
      <c r="G133" s="6"/>
      <c r="H133" s="22"/>
    </row>
    <row r="134" spans="1:8" x14ac:dyDescent="0.25">
      <c r="A134" s="50" t="s">
        <v>28</v>
      </c>
      <c r="B134" s="51" t="s">
        <v>91</v>
      </c>
      <c r="C134" s="6">
        <f>C135+C139</f>
        <v>80000</v>
      </c>
      <c r="D134" s="9">
        <f t="shared" si="59"/>
        <v>0</v>
      </c>
      <c r="E134" s="6">
        <f t="shared" ref="E134:G134" si="66">E135+E139</f>
        <v>80000</v>
      </c>
      <c r="F134" s="6">
        <f t="shared" si="66"/>
        <v>80000</v>
      </c>
      <c r="G134" s="6">
        <f t="shared" si="66"/>
        <v>80000</v>
      </c>
      <c r="H134" s="33"/>
    </row>
    <row r="135" spans="1:8" x14ac:dyDescent="0.25">
      <c r="A135" s="4">
        <v>31</v>
      </c>
      <c r="B135" s="5" t="s">
        <v>9</v>
      </c>
      <c r="C135" s="6">
        <f>SUM(C136:C138)</f>
        <v>64351.61</v>
      </c>
      <c r="D135" s="9">
        <f t="shared" si="59"/>
        <v>0</v>
      </c>
      <c r="E135" s="6">
        <f t="shared" ref="E135" si="67">SUM(E136:E138)</f>
        <v>64351.61</v>
      </c>
      <c r="F135" s="6">
        <f>C135</f>
        <v>64351.61</v>
      </c>
      <c r="G135" s="6">
        <f>F135</f>
        <v>64351.61</v>
      </c>
      <c r="H135" s="22"/>
    </row>
    <row r="136" spans="1:8" x14ac:dyDescent="0.25">
      <c r="A136" s="4">
        <v>311</v>
      </c>
      <c r="B136" s="5" t="s">
        <v>10</v>
      </c>
      <c r="C136" s="6">
        <f>52413.4+1400</f>
        <v>53813.4</v>
      </c>
      <c r="D136" s="9">
        <f t="shared" si="59"/>
        <v>0</v>
      </c>
      <c r="E136" s="6">
        <f>C136</f>
        <v>53813.4</v>
      </c>
      <c r="F136" s="6"/>
      <c r="G136" s="6"/>
      <c r="H136" s="22"/>
    </row>
    <row r="137" spans="1:8" ht="30" x14ac:dyDescent="0.25">
      <c r="A137" s="4">
        <v>312</v>
      </c>
      <c r="B137" s="13" t="s">
        <v>53</v>
      </c>
      <c r="C137" s="6">
        <f>1890</f>
        <v>1890</v>
      </c>
      <c r="D137" s="9">
        <f t="shared" si="59"/>
        <v>0</v>
      </c>
      <c r="E137" s="6">
        <f t="shared" ref="E137:E138" si="68">C137</f>
        <v>1890</v>
      </c>
      <c r="F137" s="6"/>
      <c r="G137" s="6"/>
      <c r="H137" s="22"/>
    </row>
    <row r="138" spans="1:8" x14ac:dyDescent="0.25">
      <c r="A138" s="4">
        <v>313</v>
      </c>
      <c r="B138" s="5" t="s">
        <v>11</v>
      </c>
      <c r="C138" s="6">
        <f>8648.21</f>
        <v>8648.2099999999991</v>
      </c>
      <c r="D138" s="9">
        <f t="shared" si="59"/>
        <v>0</v>
      </c>
      <c r="E138" s="6">
        <f t="shared" si="68"/>
        <v>8648.2099999999991</v>
      </c>
      <c r="F138" s="6"/>
      <c r="G138" s="6"/>
      <c r="H138" s="22"/>
    </row>
    <row r="139" spans="1:8" x14ac:dyDescent="0.25">
      <c r="A139" s="4">
        <v>32</v>
      </c>
      <c r="B139" s="5" t="s">
        <v>12</v>
      </c>
      <c r="C139" s="6">
        <f>C140</f>
        <v>15648.39</v>
      </c>
      <c r="D139" s="9">
        <f t="shared" si="59"/>
        <v>0</v>
      </c>
      <c r="E139" s="6">
        <f t="shared" ref="E139" si="69">E140</f>
        <v>15648.39</v>
      </c>
      <c r="F139" s="6">
        <f>C139</f>
        <v>15648.39</v>
      </c>
      <c r="G139" s="6">
        <f>F139</f>
        <v>15648.39</v>
      </c>
      <c r="H139" s="22"/>
    </row>
    <row r="140" spans="1:8" x14ac:dyDescent="0.25">
      <c r="A140" s="4">
        <v>321</v>
      </c>
      <c r="B140" s="5" t="s">
        <v>15</v>
      </c>
      <c r="C140" s="6">
        <f>663.13+14985.26</f>
        <v>15648.39</v>
      </c>
      <c r="D140" s="9">
        <f t="shared" si="59"/>
        <v>0</v>
      </c>
      <c r="E140" s="6">
        <f>C140</f>
        <v>15648.39</v>
      </c>
      <c r="F140" s="6"/>
      <c r="G140" s="6"/>
      <c r="H140" s="22"/>
    </row>
    <row r="141" spans="1:8" x14ac:dyDescent="0.25">
      <c r="A141" s="25" t="s">
        <v>31</v>
      </c>
      <c r="B141" s="25" t="s">
        <v>92</v>
      </c>
      <c r="C141" s="6">
        <f>C142+C145</f>
        <v>2000</v>
      </c>
      <c r="D141" s="9">
        <f t="shared" si="59"/>
        <v>-500</v>
      </c>
      <c r="E141" s="6">
        <f t="shared" ref="E141:G141" si="70">E142+E145</f>
        <v>1500</v>
      </c>
      <c r="F141" s="6">
        <f t="shared" si="70"/>
        <v>2000</v>
      </c>
      <c r="G141" s="6">
        <f t="shared" si="70"/>
        <v>2000</v>
      </c>
      <c r="H141" s="7"/>
    </row>
    <row r="142" spans="1:8" x14ac:dyDescent="0.25">
      <c r="A142" s="50" t="s">
        <v>32</v>
      </c>
      <c r="B142" s="51" t="s">
        <v>93</v>
      </c>
      <c r="C142" s="6">
        <f>C143</f>
        <v>1000</v>
      </c>
      <c r="D142" s="9">
        <f t="shared" si="59"/>
        <v>-500</v>
      </c>
      <c r="E142" s="6">
        <f t="shared" ref="E142:G142" si="71">E143</f>
        <v>500</v>
      </c>
      <c r="F142" s="6">
        <f t="shared" si="71"/>
        <v>1000</v>
      </c>
      <c r="G142" s="6">
        <f t="shared" si="71"/>
        <v>1000</v>
      </c>
      <c r="H142" s="7"/>
    </row>
    <row r="143" spans="1:8" x14ac:dyDescent="0.25">
      <c r="A143" s="4">
        <v>32</v>
      </c>
      <c r="B143" s="5" t="s">
        <v>12</v>
      </c>
      <c r="C143" s="6">
        <f>SUM(C144:C144)</f>
        <v>1000</v>
      </c>
      <c r="D143" s="9">
        <f t="shared" si="59"/>
        <v>-500</v>
      </c>
      <c r="E143" s="6">
        <f t="shared" ref="E143" si="72">SUM(E144:E144)</f>
        <v>500</v>
      </c>
      <c r="F143" s="6">
        <f>C143</f>
        <v>1000</v>
      </c>
      <c r="G143" s="6">
        <f>F143</f>
        <v>1000</v>
      </c>
      <c r="H143" s="22"/>
    </row>
    <row r="144" spans="1:8" x14ac:dyDescent="0.25">
      <c r="A144" s="4">
        <v>329</v>
      </c>
      <c r="B144" s="5" t="s">
        <v>18</v>
      </c>
      <c r="C144" s="6">
        <v>1000</v>
      </c>
      <c r="D144" s="9">
        <f t="shared" si="59"/>
        <v>-500</v>
      </c>
      <c r="E144" s="6">
        <v>500</v>
      </c>
      <c r="F144" s="6"/>
      <c r="G144" s="6"/>
      <c r="H144" s="22"/>
    </row>
    <row r="145" spans="1:8" x14ac:dyDescent="0.25">
      <c r="A145" s="50" t="s">
        <v>33</v>
      </c>
      <c r="B145" s="53" t="s">
        <v>94</v>
      </c>
      <c r="C145" s="6">
        <f>C146</f>
        <v>1000</v>
      </c>
      <c r="D145" s="9">
        <f t="shared" si="59"/>
        <v>0</v>
      </c>
      <c r="E145" s="6">
        <f t="shared" ref="E145:G145" si="73">E146</f>
        <v>1000</v>
      </c>
      <c r="F145" s="6">
        <f t="shared" si="73"/>
        <v>1000</v>
      </c>
      <c r="G145" s="6">
        <f t="shared" si="73"/>
        <v>1000</v>
      </c>
      <c r="H145" s="7"/>
    </row>
    <row r="146" spans="1:8" x14ac:dyDescent="0.25">
      <c r="A146" s="4">
        <v>32</v>
      </c>
      <c r="B146" s="5" t="s">
        <v>12</v>
      </c>
      <c r="C146" s="6">
        <f>SUM(C147:C147)</f>
        <v>1000</v>
      </c>
      <c r="D146" s="9">
        <f t="shared" si="59"/>
        <v>0</v>
      </c>
      <c r="E146" s="6">
        <f t="shared" ref="E146" si="74">SUM(E147:E147)</f>
        <v>1000</v>
      </c>
      <c r="F146" s="6">
        <f>C146</f>
        <v>1000</v>
      </c>
      <c r="G146" s="6">
        <f>F146</f>
        <v>1000</v>
      </c>
      <c r="H146" s="22"/>
    </row>
    <row r="147" spans="1:8" x14ac:dyDescent="0.25">
      <c r="A147" s="4">
        <v>329</v>
      </c>
      <c r="B147" s="5" t="s">
        <v>18</v>
      </c>
      <c r="C147" s="6">
        <v>1000</v>
      </c>
      <c r="D147" s="9">
        <f t="shared" si="59"/>
        <v>0</v>
      </c>
      <c r="E147" s="6">
        <v>1000</v>
      </c>
      <c r="F147" s="6"/>
      <c r="G147" s="6"/>
      <c r="H147" s="22"/>
    </row>
    <row r="148" spans="1:8" x14ac:dyDescent="0.25">
      <c r="A148" s="25" t="s">
        <v>111</v>
      </c>
      <c r="B148" s="24" t="s">
        <v>117</v>
      </c>
      <c r="C148" s="6">
        <f>C149</f>
        <v>40000</v>
      </c>
      <c r="D148" s="9">
        <f t="shared" si="59"/>
        <v>0</v>
      </c>
      <c r="E148" s="6">
        <f t="shared" ref="E148:G148" si="75">E149</f>
        <v>40000</v>
      </c>
      <c r="F148" s="6">
        <f t="shared" si="75"/>
        <v>40000</v>
      </c>
      <c r="G148" s="6">
        <f t="shared" si="75"/>
        <v>40000</v>
      </c>
      <c r="H148" s="22"/>
    </row>
    <row r="149" spans="1:8" ht="30" x14ac:dyDescent="0.25">
      <c r="A149" s="52">
        <v>53082</v>
      </c>
      <c r="B149" s="51" t="s">
        <v>97</v>
      </c>
      <c r="C149" s="6">
        <f>C150+C152</f>
        <v>40000</v>
      </c>
      <c r="D149" s="9">
        <f t="shared" si="59"/>
        <v>0</v>
      </c>
      <c r="E149" s="6">
        <f t="shared" ref="E149:G149" si="76">E150+E152</f>
        <v>40000</v>
      </c>
      <c r="F149" s="6">
        <f t="shared" si="76"/>
        <v>40000</v>
      </c>
      <c r="G149" s="6">
        <f t="shared" si="76"/>
        <v>40000</v>
      </c>
      <c r="H149" s="22"/>
    </row>
    <row r="150" spans="1:8" x14ac:dyDescent="0.25">
      <c r="A150" s="12">
        <v>37</v>
      </c>
      <c r="B150" s="13" t="s">
        <v>52</v>
      </c>
      <c r="C150" s="6">
        <f>C151</f>
        <v>10000</v>
      </c>
      <c r="D150" s="9">
        <f t="shared" si="59"/>
        <v>0</v>
      </c>
      <c r="E150" s="6">
        <f t="shared" ref="E150" si="77">E151</f>
        <v>10000</v>
      </c>
      <c r="F150" s="6">
        <f>C150</f>
        <v>10000</v>
      </c>
      <c r="G150" s="6">
        <f>F150</f>
        <v>10000</v>
      </c>
      <c r="H150" s="22"/>
    </row>
    <row r="151" spans="1:8" x14ac:dyDescent="0.25">
      <c r="A151" s="4">
        <v>372</v>
      </c>
      <c r="B151" s="5" t="s">
        <v>109</v>
      </c>
      <c r="C151" s="6">
        <v>10000</v>
      </c>
      <c r="D151" s="9">
        <f t="shared" si="59"/>
        <v>0</v>
      </c>
      <c r="E151" s="6">
        <f>C151</f>
        <v>10000</v>
      </c>
      <c r="F151" s="6"/>
      <c r="G151" s="6"/>
      <c r="H151" s="22"/>
    </row>
    <row r="152" spans="1:8" x14ac:dyDescent="0.25">
      <c r="A152" s="12">
        <v>42</v>
      </c>
      <c r="B152" s="13" t="s">
        <v>42</v>
      </c>
      <c r="C152" s="6">
        <f>C153</f>
        <v>30000</v>
      </c>
      <c r="D152" s="9">
        <f t="shared" si="59"/>
        <v>0</v>
      </c>
      <c r="E152" s="6">
        <f t="shared" ref="E152" si="78">E153</f>
        <v>30000</v>
      </c>
      <c r="F152" s="6">
        <f>C152</f>
        <v>30000</v>
      </c>
      <c r="G152" s="6">
        <f>F152</f>
        <v>30000</v>
      </c>
      <c r="H152" s="22"/>
    </row>
    <row r="153" spans="1:8" x14ac:dyDescent="0.25">
      <c r="A153" s="12">
        <v>424</v>
      </c>
      <c r="B153" s="13" t="s">
        <v>39</v>
      </c>
      <c r="C153" s="6">
        <v>30000</v>
      </c>
      <c r="D153" s="9">
        <f t="shared" si="59"/>
        <v>0</v>
      </c>
      <c r="E153" s="6">
        <f>C153</f>
        <v>30000</v>
      </c>
      <c r="F153" s="6"/>
      <c r="G153" s="6"/>
      <c r="H153" s="22"/>
    </row>
    <row r="154" spans="1:8" x14ac:dyDescent="0.25">
      <c r="A154" s="25" t="s">
        <v>45</v>
      </c>
      <c r="B154" s="25" t="s">
        <v>112</v>
      </c>
      <c r="C154" s="6">
        <f>C155</f>
        <v>20000</v>
      </c>
      <c r="D154" s="9">
        <f t="shared" si="59"/>
        <v>0</v>
      </c>
      <c r="E154" s="6">
        <f t="shared" ref="E154:G155" si="79">E155</f>
        <v>20000</v>
      </c>
      <c r="F154" s="6">
        <f t="shared" si="79"/>
        <v>20000</v>
      </c>
      <c r="G154" s="6">
        <f t="shared" si="79"/>
        <v>20000</v>
      </c>
      <c r="H154" s="7"/>
    </row>
    <row r="155" spans="1:8" x14ac:dyDescent="0.25">
      <c r="A155" s="50" t="s">
        <v>28</v>
      </c>
      <c r="B155" s="51" t="s">
        <v>91</v>
      </c>
      <c r="C155" s="6">
        <f>C156</f>
        <v>20000</v>
      </c>
      <c r="D155" s="9">
        <f t="shared" si="59"/>
        <v>0</v>
      </c>
      <c r="E155" s="6">
        <f t="shared" si="79"/>
        <v>20000</v>
      </c>
      <c r="F155" s="6">
        <f t="shared" si="79"/>
        <v>20000</v>
      </c>
      <c r="G155" s="6">
        <f t="shared" si="79"/>
        <v>20000</v>
      </c>
      <c r="H155" s="33"/>
    </row>
    <row r="156" spans="1:8" x14ac:dyDescent="0.25">
      <c r="A156" s="4">
        <v>32</v>
      </c>
      <c r="B156" s="5" t="s">
        <v>12</v>
      </c>
      <c r="C156" s="6">
        <f>SUM(C157:C157)</f>
        <v>20000</v>
      </c>
      <c r="D156" s="9">
        <f t="shared" si="59"/>
        <v>0</v>
      </c>
      <c r="E156" s="6">
        <f t="shared" ref="E156" si="80">SUM(E157:E157)</f>
        <v>20000</v>
      </c>
      <c r="F156" s="6">
        <f>C156</f>
        <v>20000</v>
      </c>
      <c r="G156" s="6">
        <f>F156</f>
        <v>20000</v>
      </c>
      <c r="H156" s="22"/>
    </row>
    <row r="157" spans="1:8" x14ac:dyDescent="0.25">
      <c r="A157" s="4">
        <v>323</v>
      </c>
      <c r="B157" s="5" t="s">
        <v>59</v>
      </c>
      <c r="C157" s="6">
        <v>20000</v>
      </c>
      <c r="D157" s="9">
        <f t="shared" si="59"/>
        <v>0</v>
      </c>
      <c r="E157" s="6">
        <f>C157</f>
        <v>20000</v>
      </c>
      <c r="F157" s="6"/>
      <c r="G157" s="6"/>
      <c r="H157" s="22"/>
    </row>
    <row r="158" spans="1:8" x14ac:dyDescent="0.25">
      <c r="A158" s="25" t="s">
        <v>60</v>
      </c>
      <c r="B158" s="25" t="s">
        <v>61</v>
      </c>
      <c r="C158" s="6">
        <f>C159</f>
        <v>16000</v>
      </c>
      <c r="D158" s="9">
        <f t="shared" si="59"/>
        <v>0</v>
      </c>
      <c r="E158" s="6">
        <f t="shared" ref="E158:G160" si="81">E159</f>
        <v>16000</v>
      </c>
      <c r="F158" s="6">
        <f t="shared" si="81"/>
        <v>16000</v>
      </c>
      <c r="G158" s="6">
        <f t="shared" si="81"/>
        <v>16000</v>
      </c>
      <c r="H158" s="33"/>
    </row>
    <row r="159" spans="1:8" x14ac:dyDescent="0.25">
      <c r="A159" s="50" t="s">
        <v>28</v>
      </c>
      <c r="B159" s="51" t="s">
        <v>91</v>
      </c>
      <c r="C159" s="6">
        <f>C160</f>
        <v>16000</v>
      </c>
      <c r="D159" s="9">
        <f t="shared" si="59"/>
        <v>0</v>
      </c>
      <c r="E159" s="6">
        <f t="shared" si="81"/>
        <v>16000</v>
      </c>
      <c r="F159" s="6">
        <f t="shared" si="81"/>
        <v>16000</v>
      </c>
      <c r="G159" s="6">
        <f t="shared" si="81"/>
        <v>16000</v>
      </c>
      <c r="H159" s="22"/>
    </row>
    <row r="160" spans="1:8" x14ac:dyDescent="0.25">
      <c r="A160" s="4">
        <v>32</v>
      </c>
      <c r="B160" s="5" t="s">
        <v>12</v>
      </c>
      <c r="C160" s="6">
        <f>C161</f>
        <v>16000</v>
      </c>
      <c r="D160" s="9">
        <f t="shared" si="59"/>
        <v>0</v>
      </c>
      <c r="E160" s="6">
        <f t="shared" si="81"/>
        <v>16000</v>
      </c>
      <c r="F160" s="6">
        <f>C160</f>
        <v>16000</v>
      </c>
      <c r="G160" s="6">
        <f>F160</f>
        <v>16000</v>
      </c>
      <c r="H160" s="22"/>
    </row>
    <row r="161" spans="1:16" x14ac:dyDescent="0.25">
      <c r="A161" s="4">
        <v>323</v>
      </c>
      <c r="B161" s="5" t="s">
        <v>59</v>
      </c>
      <c r="C161" s="6">
        <v>16000</v>
      </c>
      <c r="D161" s="9">
        <f t="shared" si="59"/>
        <v>0</v>
      </c>
      <c r="E161" s="6">
        <f>C161</f>
        <v>16000</v>
      </c>
      <c r="F161" s="6"/>
      <c r="G161" s="6"/>
      <c r="H161" s="22"/>
    </row>
    <row r="162" spans="1:16" x14ac:dyDescent="0.25">
      <c r="A162" s="25" t="s">
        <v>34</v>
      </c>
      <c r="B162" s="25" t="s">
        <v>35</v>
      </c>
      <c r="C162" s="6">
        <f>C163</f>
        <v>2000</v>
      </c>
      <c r="D162" s="9">
        <f t="shared" si="59"/>
        <v>0</v>
      </c>
      <c r="E162" s="6">
        <f t="shared" ref="E162:G164" si="82">E163</f>
        <v>2000</v>
      </c>
      <c r="F162" s="6">
        <f t="shared" si="82"/>
        <v>2000</v>
      </c>
      <c r="G162" s="6">
        <f t="shared" si="82"/>
        <v>2000</v>
      </c>
      <c r="H162" s="7"/>
    </row>
    <row r="163" spans="1:16" x14ac:dyDescent="0.25">
      <c r="A163" s="50" t="s">
        <v>28</v>
      </c>
      <c r="B163" s="51" t="s">
        <v>91</v>
      </c>
      <c r="C163" s="6">
        <f>C164</f>
        <v>2000</v>
      </c>
      <c r="D163" s="9">
        <f t="shared" si="59"/>
        <v>0</v>
      </c>
      <c r="E163" s="6">
        <f t="shared" si="82"/>
        <v>2000</v>
      </c>
      <c r="F163" s="6">
        <f t="shared" si="82"/>
        <v>2000</v>
      </c>
      <c r="G163" s="6">
        <f t="shared" si="82"/>
        <v>2000</v>
      </c>
      <c r="H163" s="7"/>
    </row>
    <row r="164" spans="1:16" x14ac:dyDescent="0.25">
      <c r="A164" s="4">
        <v>32</v>
      </c>
      <c r="B164" s="5" t="s">
        <v>12</v>
      </c>
      <c r="C164" s="6">
        <f>C165</f>
        <v>2000</v>
      </c>
      <c r="D164" s="9">
        <f t="shared" si="59"/>
        <v>0</v>
      </c>
      <c r="E164" s="6">
        <f t="shared" si="82"/>
        <v>2000</v>
      </c>
      <c r="F164" s="6">
        <f>C164</f>
        <v>2000</v>
      </c>
      <c r="G164" s="6">
        <f>F164</f>
        <v>2000</v>
      </c>
      <c r="H164" s="22"/>
    </row>
    <row r="165" spans="1:16" x14ac:dyDescent="0.25">
      <c r="A165" s="4">
        <v>329</v>
      </c>
      <c r="B165" s="5" t="s">
        <v>18</v>
      </c>
      <c r="C165" s="6">
        <v>2000</v>
      </c>
      <c r="D165" s="9">
        <f t="shared" si="59"/>
        <v>0</v>
      </c>
      <c r="E165" s="6">
        <f>C165</f>
        <v>2000</v>
      </c>
      <c r="F165" s="6"/>
      <c r="G165" s="6"/>
      <c r="H165" s="22"/>
    </row>
    <row r="166" spans="1:16" x14ac:dyDescent="0.25">
      <c r="A166" s="25" t="s">
        <v>40</v>
      </c>
      <c r="B166" s="25" t="s">
        <v>41</v>
      </c>
      <c r="C166" s="6">
        <f>C167</f>
        <v>7000</v>
      </c>
      <c r="D166" s="9">
        <f t="shared" si="59"/>
        <v>0</v>
      </c>
      <c r="E166" s="6">
        <f t="shared" ref="E166:G167" si="83">E167</f>
        <v>7000</v>
      </c>
      <c r="F166" s="6">
        <f t="shared" si="83"/>
        <v>7000</v>
      </c>
      <c r="G166" s="6">
        <f t="shared" si="83"/>
        <v>7000</v>
      </c>
      <c r="H166" s="7"/>
    </row>
    <row r="167" spans="1:16" x14ac:dyDescent="0.25">
      <c r="A167" s="50" t="s">
        <v>23</v>
      </c>
      <c r="B167" s="51" t="s">
        <v>86</v>
      </c>
      <c r="C167" s="6">
        <f>C168</f>
        <v>7000</v>
      </c>
      <c r="D167" s="9">
        <f t="shared" si="59"/>
        <v>0</v>
      </c>
      <c r="E167" s="6">
        <f t="shared" si="83"/>
        <v>7000</v>
      </c>
      <c r="F167" s="6">
        <f t="shared" si="83"/>
        <v>7000</v>
      </c>
      <c r="G167" s="6">
        <f t="shared" si="83"/>
        <v>7000</v>
      </c>
      <c r="H167" s="7"/>
      <c r="I167" s="30" t="s">
        <v>7</v>
      </c>
    </row>
    <row r="168" spans="1:16" x14ac:dyDescent="0.25">
      <c r="A168" s="4">
        <v>32</v>
      </c>
      <c r="B168" s="5" t="s">
        <v>12</v>
      </c>
      <c r="C168" s="6">
        <f>SUM(C169:C169)</f>
        <v>7000</v>
      </c>
      <c r="D168" s="9">
        <f t="shared" si="59"/>
        <v>0</v>
      </c>
      <c r="E168" s="6">
        <f t="shared" ref="E168" si="84">SUM(E169:E169)</f>
        <v>7000</v>
      </c>
      <c r="F168" s="6">
        <f>C168</f>
        <v>7000</v>
      </c>
      <c r="G168" s="6">
        <f>F168</f>
        <v>7000</v>
      </c>
      <c r="H168" s="22"/>
      <c r="I168" s="30" t="s">
        <v>7</v>
      </c>
    </row>
    <row r="169" spans="1:16" x14ac:dyDescent="0.25">
      <c r="A169" s="4">
        <v>329</v>
      </c>
      <c r="B169" s="5" t="s">
        <v>18</v>
      </c>
      <c r="C169" s="6">
        <v>7000</v>
      </c>
      <c r="D169" s="9">
        <f t="shared" si="59"/>
        <v>0</v>
      </c>
      <c r="E169" s="6">
        <f>C169</f>
        <v>7000</v>
      </c>
      <c r="F169" s="6"/>
      <c r="G169" s="6"/>
      <c r="H169" s="22"/>
    </row>
    <row r="170" spans="1:16" x14ac:dyDescent="0.25">
      <c r="A170" s="25" t="s">
        <v>43</v>
      </c>
      <c r="B170" s="25" t="s">
        <v>44</v>
      </c>
      <c r="C170" s="6">
        <f>C171</f>
        <v>8000</v>
      </c>
      <c r="D170" s="9">
        <f t="shared" si="59"/>
        <v>0</v>
      </c>
      <c r="E170" s="6">
        <f t="shared" ref="E170:G172" si="85">E171</f>
        <v>8000</v>
      </c>
      <c r="F170" s="6">
        <f t="shared" si="85"/>
        <v>8000</v>
      </c>
      <c r="G170" s="6">
        <f t="shared" si="85"/>
        <v>8000</v>
      </c>
      <c r="H170" s="7"/>
    </row>
    <row r="171" spans="1:16" s="35" customFormat="1" ht="30" x14ac:dyDescent="0.25">
      <c r="A171" s="52">
        <v>53060</v>
      </c>
      <c r="B171" s="51" t="s">
        <v>124</v>
      </c>
      <c r="C171" s="6">
        <f>C172</f>
        <v>8000</v>
      </c>
      <c r="D171" s="9">
        <f t="shared" si="59"/>
        <v>0</v>
      </c>
      <c r="E171" s="6">
        <f t="shared" si="85"/>
        <v>8000</v>
      </c>
      <c r="F171" s="6">
        <f t="shared" si="85"/>
        <v>8000</v>
      </c>
      <c r="G171" s="6">
        <f t="shared" si="85"/>
        <v>8000</v>
      </c>
      <c r="H171" s="33"/>
      <c r="I171" s="34"/>
      <c r="J171" s="34"/>
      <c r="K171" s="34"/>
      <c r="L171" s="34"/>
      <c r="M171" s="34"/>
      <c r="N171" s="34"/>
      <c r="O171" s="34"/>
      <c r="P171" s="34"/>
    </row>
    <row r="172" spans="1:16" x14ac:dyDescent="0.25">
      <c r="A172" s="4">
        <v>32</v>
      </c>
      <c r="B172" s="5" t="s">
        <v>12</v>
      </c>
      <c r="C172" s="6">
        <f>C173</f>
        <v>8000</v>
      </c>
      <c r="D172" s="9">
        <f t="shared" si="59"/>
        <v>0</v>
      </c>
      <c r="E172" s="6">
        <f t="shared" si="85"/>
        <v>8000</v>
      </c>
      <c r="F172" s="6">
        <f>C172</f>
        <v>8000</v>
      </c>
      <c r="G172" s="6">
        <f>F172</f>
        <v>8000</v>
      </c>
    </row>
    <row r="173" spans="1:16" x14ac:dyDescent="0.25">
      <c r="A173" s="4">
        <v>322</v>
      </c>
      <c r="B173" s="5" t="s">
        <v>16</v>
      </c>
      <c r="C173" s="6">
        <v>8000</v>
      </c>
      <c r="D173" s="9">
        <f t="shared" si="59"/>
        <v>0</v>
      </c>
      <c r="E173" s="6">
        <f>C173</f>
        <v>8000</v>
      </c>
      <c r="F173" s="6"/>
      <c r="G173" s="6"/>
    </row>
    <row r="174" spans="1:16" ht="30" x14ac:dyDescent="0.25">
      <c r="A174" s="27">
        <v>2302</v>
      </c>
      <c r="B174" s="27" t="s">
        <v>87</v>
      </c>
      <c r="C174" s="6">
        <f>C175+C179</f>
        <v>5000</v>
      </c>
      <c r="D174" s="9">
        <f t="shared" si="59"/>
        <v>4203.5599999999995</v>
      </c>
      <c r="E174" s="6">
        <f t="shared" ref="E174" si="86">E175+E179</f>
        <v>9203.56</v>
      </c>
      <c r="F174" s="6">
        <f>F179</f>
        <v>5000</v>
      </c>
      <c r="G174" s="6">
        <f>G179</f>
        <v>5000</v>
      </c>
      <c r="H174" s="11"/>
    </row>
    <row r="175" spans="1:16" ht="30" x14ac:dyDescent="0.25">
      <c r="A175" s="24" t="s">
        <v>137</v>
      </c>
      <c r="B175" s="24" t="s">
        <v>138</v>
      </c>
      <c r="C175" s="6">
        <f>C176</f>
        <v>0</v>
      </c>
      <c r="D175" s="9">
        <f t="shared" si="59"/>
        <v>500</v>
      </c>
      <c r="E175" s="6">
        <f t="shared" ref="E175" si="87">E176</f>
        <v>500</v>
      </c>
      <c r="F175" s="6">
        <f t="shared" ref="F175:F176" si="88">F176</f>
        <v>0</v>
      </c>
      <c r="G175" s="6">
        <f t="shared" ref="G175:G176" si="89">G176</f>
        <v>0</v>
      </c>
      <c r="H175" s="11"/>
    </row>
    <row r="176" spans="1:16" ht="30" x14ac:dyDescent="0.25">
      <c r="A176" s="51">
        <v>53060</v>
      </c>
      <c r="B176" s="51" t="s">
        <v>124</v>
      </c>
      <c r="C176" s="6">
        <f>C177</f>
        <v>0</v>
      </c>
      <c r="D176" s="9">
        <f t="shared" si="59"/>
        <v>500</v>
      </c>
      <c r="E176" s="6">
        <f t="shared" ref="E176" si="90">E177</f>
        <v>500</v>
      </c>
      <c r="F176" s="6">
        <f t="shared" si="88"/>
        <v>0</v>
      </c>
      <c r="G176" s="6">
        <f t="shared" si="89"/>
        <v>0</v>
      </c>
      <c r="H176" s="11"/>
    </row>
    <row r="177" spans="1:8" x14ac:dyDescent="0.25">
      <c r="A177" s="5">
        <v>32</v>
      </c>
      <c r="B177" s="5" t="s">
        <v>12</v>
      </c>
      <c r="C177" s="6">
        <f>C178</f>
        <v>0</v>
      </c>
      <c r="D177" s="9">
        <f t="shared" si="59"/>
        <v>500</v>
      </c>
      <c r="E177" s="6">
        <f t="shared" ref="E177" si="91">E178</f>
        <v>500</v>
      </c>
      <c r="F177" s="6">
        <v>0</v>
      </c>
      <c r="G177" s="6">
        <v>0</v>
      </c>
      <c r="H177" s="11"/>
    </row>
    <row r="178" spans="1:8" x14ac:dyDescent="0.25">
      <c r="A178" s="5">
        <v>329</v>
      </c>
      <c r="B178" s="5" t="s">
        <v>18</v>
      </c>
      <c r="C178" s="6">
        <v>0</v>
      </c>
      <c r="D178" s="9">
        <f t="shared" si="59"/>
        <v>500</v>
      </c>
      <c r="E178" s="6">
        <v>500</v>
      </c>
      <c r="F178" s="6"/>
      <c r="G178" s="6"/>
      <c r="H178" s="11"/>
    </row>
    <row r="179" spans="1:8" x14ac:dyDescent="0.25">
      <c r="A179" s="25" t="s">
        <v>113</v>
      </c>
      <c r="B179" s="24" t="s">
        <v>114</v>
      </c>
      <c r="C179" s="6">
        <f>C180</f>
        <v>5000</v>
      </c>
      <c r="D179" s="9">
        <f t="shared" si="59"/>
        <v>3703.5599999999995</v>
      </c>
      <c r="E179" s="6">
        <f t="shared" ref="E179:G179" si="92">E180</f>
        <v>8703.56</v>
      </c>
      <c r="F179" s="6">
        <f t="shared" si="92"/>
        <v>5000</v>
      </c>
      <c r="G179" s="6">
        <f t="shared" si="92"/>
        <v>5000</v>
      </c>
      <c r="H179" s="11"/>
    </row>
    <row r="180" spans="1:8" ht="30" x14ac:dyDescent="0.25">
      <c r="A180" s="50" t="s">
        <v>64</v>
      </c>
      <c r="B180" s="51" t="s">
        <v>97</v>
      </c>
      <c r="C180" s="6">
        <f>C181+C184</f>
        <v>5000</v>
      </c>
      <c r="D180" s="9">
        <f t="shared" si="59"/>
        <v>3703.5599999999995</v>
      </c>
      <c r="E180" s="6">
        <f t="shared" ref="E180:G180" si="93">E181+E184</f>
        <v>8703.56</v>
      </c>
      <c r="F180" s="6">
        <f t="shared" si="93"/>
        <v>5000</v>
      </c>
      <c r="G180" s="6">
        <f t="shared" si="93"/>
        <v>5000</v>
      </c>
      <c r="H180" s="11"/>
    </row>
    <row r="181" spans="1:8" x14ac:dyDescent="0.25">
      <c r="A181" s="4">
        <v>32</v>
      </c>
      <c r="B181" s="5" t="s">
        <v>12</v>
      </c>
      <c r="C181" s="6">
        <f>SUM(C182:C183)</f>
        <v>2500</v>
      </c>
      <c r="D181" s="9">
        <f t="shared" si="59"/>
        <v>50.599999999999909</v>
      </c>
      <c r="E181" s="6">
        <f t="shared" ref="E181" si="94">SUM(E182:E183)</f>
        <v>2550.6</v>
      </c>
      <c r="F181" s="6">
        <f>C181</f>
        <v>2500</v>
      </c>
      <c r="G181" s="6">
        <f>F181</f>
        <v>2500</v>
      </c>
      <c r="H181" s="11"/>
    </row>
    <row r="182" spans="1:8" x14ac:dyDescent="0.25">
      <c r="A182" s="4">
        <v>322</v>
      </c>
      <c r="B182" s="5" t="s">
        <v>16</v>
      </c>
      <c r="C182" s="6">
        <v>2500</v>
      </c>
      <c r="D182" s="9">
        <f t="shared" si="59"/>
        <v>-949.40000000000009</v>
      </c>
      <c r="E182" s="6">
        <v>1550.6</v>
      </c>
      <c r="F182" s="6"/>
      <c r="G182" s="6"/>
      <c r="H182" s="11"/>
    </row>
    <row r="183" spans="1:8" x14ac:dyDescent="0.25">
      <c r="A183" s="4">
        <v>323</v>
      </c>
      <c r="B183" s="5" t="s">
        <v>59</v>
      </c>
      <c r="C183" s="6">
        <v>0</v>
      </c>
      <c r="D183" s="9">
        <f t="shared" ref="D183:D208" si="95">E183-C183</f>
        <v>1000</v>
      </c>
      <c r="E183" s="6">
        <v>1000</v>
      </c>
      <c r="F183" s="6"/>
      <c r="G183" s="6"/>
      <c r="H183" s="11"/>
    </row>
    <row r="184" spans="1:8" x14ac:dyDescent="0.25">
      <c r="A184" s="12">
        <v>42</v>
      </c>
      <c r="B184" s="13" t="s">
        <v>42</v>
      </c>
      <c r="C184" s="6">
        <f>C185</f>
        <v>2500</v>
      </c>
      <c r="D184" s="9">
        <f t="shared" si="95"/>
        <v>3652.96</v>
      </c>
      <c r="E184" s="6">
        <f t="shared" ref="E184" si="96">E185</f>
        <v>6152.96</v>
      </c>
      <c r="F184" s="6">
        <f>C184</f>
        <v>2500</v>
      </c>
      <c r="G184" s="6">
        <f>F184</f>
        <v>2500</v>
      </c>
      <c r="H184" s="11"/>
    </row>
    <row r="185" spans="1:8" x14ac:dyDescent="0.25">
      <c r="A185" s="12">
        <v>422</v>
      </c>
      <c r="B185" s="13" t="s">
        <v>37</v>
      </c>
      <c r="C185" s="6">
        <v>2500</v>
      </c>
      <c r="D185" s="9">
        <f t="shared" si="95"/>
        <v>3652.96</v>
      </c>
      <c r="E185" s="6">
        <v>6152.96</v>
      </c>
      <c r="F185" s="6"/>
      <c r="G185" s="6"/>
      <c r="H185" s="11"/>
    </row>
    <row r="186" spans="1:8" x14ac:dyDescent="0.25">
      <c r="A186" s="63">
        <v>2401</v>
      </c>
      <c r="B186" s="64" t="s">
        <v>139</v>
      </c>
      <c r="C186" s="6">
        <f>C187</f>
        <v>0</v>
      </c>
      <c r="D186" s="9">
        <f t="shared" si="95"/>
        <v>5656.55</v>
      </c>
      <c r="E186" s="6">
        <f t="shared" ref="E186:E189" si="97">E187</f>
        <v>5656.55</v>
      </c>
      <c r="F186" s="6">
        <f t="shared" ref="F186:F188" si="98">F187</f>
        <v>0</v>
      </c>
      <c r="G186" s="6">
        <f t="shared" ref="G186:G188" si="99">G187</f>
        <v>0</v>
      </c>
      <c r="H186" s="11"/>
    </row>
    <row r="187" spans="1:8" ht="30" x14ac:dyDescent="0.25">
      <c r="A187" s="65" t="s">
        <v>140</v>
      </c>
      <c r="B187" s="66" t="s">
        <v>141</v>
      </c>
      <c r="C187" s="6">
        <f>C188</f>
        <v>0</v>
      </c>
      <c r="D187" s="9">
        <f t="shared" si="95"/>
        <v>5656.55</v>
      </c>
      <c r="E187" s="6">
        <f t="shared" si="97"/>
        <v>5656.55</v>
      </c>
      <c r="F187" s="6">
        <f t="shared" si="98"/>
        <v>0</v>
      </c>
      <c r="G187" s="6">
        <f t="shared" si="99"/>
        <v>0</v>
      </c>
      <c r="H187" s="11"/>
    </row>
    <row r="188" spans="1:8" x14ac:dyDescent="0.25">
      <c r="A188" s="67">
        <v>48005</v>
      </c>
      <c r="B188" s="53" t="s">
        <v>82</v>
      </c>
      <c r="C188" s="6">
        <f>C189</f>
        <v>0</v>
      </c>
      <c r="D188" s="9">
        <f t="shared" si="95"/>
        <v>5656.55</v>
      </c>
      <c r="E188" s="6">
        <f t="shared" si="97"/>
        <v>5656.55</v>
      </c>
      <c r="F188" s="6">
        <f t="shared" si="98"/>
        <v>0</v>
      </c>
      <c r="G188" s="6">
        <f t="shared" si="99"/>
        <v>0</v>
      </c>
      <c r="H188" s="11"/>
    </row>
    <row r="189" spans="1:8" x14ac:dyDescent="0.25">
      <c r="A189" s="12">
        <v>32</v>
      </c>
      <c r="B189" s="5" t="s">
        <v>12</v>
      </c>
      <c r="C189" s="6">
        <f>C190</f>
        <v>0</v>
      </c>
      <c r="D189" s="9">
        <f t="shared" si="95"/>
        <v>5656.55</v>
      </c>
      <c r="E189" s="6">
        <f t="shared" si="97"/>
        <v>5656.55</v>
      </c>
      <c r="F189" s="6">
        <v>0</v>
      </c>
      <c r="G189" s="6">
        <v>0</v>
      </c>
      <c r="H189" s="11"/>
    </row>
    <row r="190" spans="1:8" x14ac:dyDescent="0.25">
      <c r="A190" s="12">
        <v>323</v>
      </c>
      <c r="B190" s="5" t="s">
        <v>59</v>
      </c>
      <c r="C190" s="6">
        <v>0</v>
      </c>
      <c r="D190" s="9">
        <f t="shared" si="95"/>
        <v>5656.55</v>
      </c>
      <c r="E190" s="6">
        <v>5656.55</v>
      </c>
      <c r="F190" s="6"/>
      <c r="G190" s="6"/>
      <c r="H190" s="11"/>
    </row>
    <row r="191" spans="1:8" x14ac:dyDescent="0.25">
      <c r="A191" s="27">
        <v>2405</v>
      </c>
      <c r="B191" s="27" t="s">
        <v>62</v>
      </c>
      <c r="C191" s="6">
        <f>C192+C199</f>
        <v>6000</v>
      </c>
      <c r="D191" s="9">
        <f t="shared" si="95"/>
        <v>-1000</v>
      </c>
      <c r="E191" s="6">
        <f t="shared" ref="E191:G191" si="100">E192+E199</f>
        <v>5000</v>
      </c>
      <c r="F191" s="6">
        <f t="shared" si="100"/>
        <v>6000</v>
      </c>
      <c r="G191" s="6">
        <f t="shared" si="100"/>
        <v>6000</v>
      </c>
      <c r="H191" s="11"/>
    </row>
    <row r="192" spans="1:8" x14ac:dyDescent="0.25">
      <c r="A192" s="25" t="s">
        <v>36</v>
      </c>
      <c r="B192" s="25" t="s">
        <v>63</v>
      </c>
      <c r="C192" s="6">
        <f>C193+C196</f>
        <v>2000</v>
      </c>
      <c r="D192" s="9">
        <f t="shared" si="95"/>
        <v>-500</v>
      </c>
      <c r="E192" s="6">
        <f t="shared" ref="E192:G192" si="101">E193+E196</f>
        <v>1500</v>
      </c>
      <c r="F192" s="6">
        <f t="shared" si="101"/>
        <v>2000</v>
      </c>
      <c r="G192" s="6">
        <f t="shared" si="101"/>
        <v>2000</v>
      </c>
      <c r="H192" s="7"/>
    </row>
    <row r="193" spans="1:9" x14ac:dyDescent="0.25">
      <c r="A193" s="50" t="s">
        <v>32</v>
      </c>
      <c r="B193" s="51" t="s">
        <v>93</v>
      </c>
      <c r="C193" s="6">
        <f>C194</f>
        <v>1000</v>
      </c>
      <c r="D193" s="9">
        <f t="shared" si="95"/>
        <v>-500</v>
      </c>
      <c r="E193" s="6">
        <f t="shared" ref="E193:G194" si="102">E194</f>
        <v>500</v>
      </c>
      <c r="F193" s="6">
        <f t="shared" si="102"/>
        <v>1000</v>
      </c>
      <c r="G193" s="6">
        <f t="shared" si="102"/>
        <v>1000</v>
      </c>
      <c r="H193" s="7"/>
    </row>
    <row r="194" spans="1:9" x14ac:dyDescent="0.25">
      <c r="A194" s="12">
        <v>42</v>
      </c>
      <c r="B194" s="13" t="s">
        <v>42</v>
      </c>
      <c r="C194" s="15">
        <f>C195</f>
        <v>1000</v>
      </c>
      <c r="D194" s="9">
        <f t="shared" si="95"/>
        <v>-500</v>
      </c>
      <c r="E194" s="15">
        <f t="shared" si="102"/>
        <v>500</v>
      </c>
      <c r="F194" s="15">
        <f>C194</f>
        <v>1000</v>
      </c>
      <c r="G194" s="15">
        <f>F194</f>
        <v>1000</v>
      </c>
      <c r="H194" s="22"/>
    </row>
    <row r="195" spans="1:9" x14ac:dyDescent="0.25">
      <c r="A195" s="12">
        <v>422</v>
      </c>
      <c r="B195" s="13" t="s">
        <v>37</v>
      </c>
      <c r="C195" s="15">
        <v>1000</v>
      </c>
      <c r="D195" s="9">
        <f t="shared" si="95"/>
        <v>-500</v>
      </c>
      <c r="E195" s="15">
        <v>500</v>
      </c>
      <c r="F195" s="15"/>
      <c r="G195" s="15"/>
      <c r="H195" s="22"/>
    </row>
    <row r="196" spans="1:9" x14ac:dyDescent="0.25">
      <c r="A196" s="50" t="s">
        <v>33</v>
      </c>
      <c r="B196" s="53" t="s">
        <v>94</v>
      </c>
      <c r="C196" s="6">
        <f>C197</f>
        <v>1000</v>
      </c>
      <c r="D196" s="9">
        <f t="shared" si="95"/>
        <v>0</v>
      </c>
      <c r="E196" s="6">
        <f t="shared" ref="E196:G197" si="103">E197</f>
        <v>1000</v>
      </c>
      <c r="F196" s="6">
        <f t="shared" si="103"/>
        <v>1000</v>
      </c>
      <c r="G196" s="6">
        <f t="shared" si="103"/>
        <v>1000</v>
      </c>
      <c r="H196" s="7"/>
    </row>
    <row r="197" spans="1:9" x14ac:dyDescent="0.25">
      <c r="A197" s="12">
        <v>42</v>
      </c>
      <c r="B197" s="13" t="s">
        <v>42</v>
      </c>
      <c r="C197" s="15">
        <f>C198</f>
        <v>1000</v>
      </c>
      <c r="D197" s="9">
        <f t="shared" si="95"/>
        <v>0</v>
      </c>
      <c r="E197" s="15">
        <f t="shared" si="103"/>
        <v>1000</v>
      </c>
      <c r="F197" s="15">
        <f>C197</f>
        <v>1000</v>
      </c>
      <c r="G197" s="15">
        <f t="shared" ref="G197" si="104">F197</f>
        <v>1000</v>
      </c>
      <c r="H197" s="22"/>
    </row>
    <row r="198" spans="1:9" x14ac:dyDescent="0.25">
      <c r="A198" s="12">
        <v>422</v>
      </c>
      <c r="B198" s="13" t="s">
        <v>37</v>
      </c>
      <c r="C198" s="15">
        <v>1000</v>
      </c>
      <c r="D198" s="9">
        <f t="shared" si="95"/>
        <v>0</v>
      </c>
      <c r="E198" s="15">
        <v>1000</v>
      </c>
      <c r="F198" s="15"/>
      <c r="G198" s="15"/>
      <c r="H198" s="22"/>
    </row>
    <row r="199" spans="1:9" x14ac:dyDescent="0.25">
      <c r="A199" s="25" t="s">
        <v>95</v>
      </c>
      <c r="B199" s="25" t="s">
        <v>96</v>
      </c>
      <c r="C199" s="6">
        <f>C200+C203+C206</f>
        <v>4000</v>
      </c>
      <c r="D199" s="9">
        <f t="shared" si="95"/>
        <v>-500</v>
      </c>
      <c r="E199" s="6">
        <f t="shared" ref="E199:G199" si="105">E200+E203+E206</f>
        <v>3500</v>
      </c>
      <c r="F199" s="6">
        <f t="shared" si="105"/>
        <v>4000</v>
      </c>
      <c r="G199" s="6">
        <f t="shared" si="105"/>
        <v>4000</v>
      </c>
      <c r="H199" s="7"/>
      <c r="I199" s="8"/>
    </row>
    <row r="200" spans="1:9" x14ac:dyDescent="0.25">
      <c r="A200" s="50" t="s">
        <v>32</v>
      </c>
      <c r="B200" s="51" t="s">
        <v>93</v>
      </c>
      <c r="C200" s="6">
        <f>C201</f>
        <v>1000</v>
      </c>
      <c r="D200" s="9">
        <f t="shared" si="95"/>
        <v>-500</v>
      </c>
      <c r="E200" s="6">
        <f t="shared" ref="E200:G201" si="106">E201</f>
        <v>500</v>
      </c>
      <c r="F200" s="6">
        <f t="shared" si="106"/>
        <v>1000</v>
      </c>
      <c r="G200" s="6">
        <f t="shared" si="106"/>
        <v>1000</v>
      </c>
      <c r="H200" s="7"/>
      <c r="I200" s="8"/>
    </row>
    <row r="201" spans="1:9" x14ac:dyDescent="0.25">
      <c r="A201" s="12">
        <v>42</v>
      </c>
      <c r="B201" s="13" t="s">
        <v>42</v>
      </c>
      <c r="C201" s="15">
        <f>C202</f>
        <v>1000</v>
      </c>
      <c r="D201" s="9">
        <f t="shared" si="95"/>
        <v>-500</v>
      </c>
      <c r="E201" s="15">
        <f t="shared" si="106"/>
        <v>500</v>
      </c>
      <c r="F201" s="15">
        <f>C201</f>
        <v>1000</v>
      </c>
      <c r="G201" s="15">
        <f>F201</f>
        <v>1000</v>
      </c>
      <c r="H201" s="22"/>
      <c r="I201" s="30" t="s">
        <v>7</v>
      </c>
    </row>
    <row r="202" spans="1:9" x14ac:dyDescent="0.25">
      <c r="A202" s="12">
        <v>424</v>
      </c>
      <c r="B202" s="13" t="s">
        <v>39</v>
      </c>
      <c r="C202" s="15">
        <v>1000</v>
      </c>
      <c r="D202" s="9">
        <f t="shared" si="95"/>
        <v>-500</v>
      </c>
      <c r="E202" s="15">
        <v>500</v>
      </c>
      <c r="F202" s="15"/>
      <c r="G202" s="15"/>
      <c r="H202" s="22"/>
    </row>
    <row r="203" spans="1:9" ht="30" x14ac:dyDescent="0.25">
      <c r="A203" s="50" t="s">
        <v>64</v>
      </c>
      <c r="B203" s="51" t="s">
        <v>97</v>
      </c>
      <c r="C203" s="6">
        <f>C204</f>
        <v>2000</v>
      </c>
      <c r="D203" s="9">
        <f t="shared" si="95"/>
        <v>0</v>
      </c>
      <c r="E203" s="6">
        <f t="shared" ref="E203:G204" si="107">E204</f>
        <v>2000</v>
      </c>
      <c r="F203" s="6">
        <f t="shared" si="107"/>
        <v>2000</v>
      </c>
      <c r="G203" s="6">
        <f t="shared" si="107"/>
        <v>2000</v>
      </c>
      <c r="H203" s="7"/>
      <c r="I203" s="29"/>
    </row>
    <row r="204" spans="1:9" x14ac:dyDescent="0.25">
      <c r="A204" s="12">
        <v>42</v>
      </c>
      <c r="B204" s="13" t="s">
        <v>42</v>
      </c>
      <c r="C204" s="15">
        <f>C205</f>
        <v>2000</v>
      </c>
      <c r="D204" s="9">
        <f t="shared" si="95"/>
        <v>0</v>
      </c>
      <c r="E204" s="15">
        <f t="shared" si="107"/>
        <v>2000</v>
      </c>
      <c r="F204" s="15">
        <f>C204</f>
        <v>2000</v>
      </c>
      <c r="G204" s="15">
        <f>F204</f>
        <v>2000</v>
      </c>
      <c r="H204" s="22"/>
    </row>
    <row r="205" spans="1:9" x14ac:dyDescent="0.25">
      <c r="A205" s="12">
        <v>424</v>
      </c>
      <c r="B205" s="13" t="s">
        <v>39</v>
      </c>
      <c r="C205" s="15">
        <v>2000</v>
      </c>
      <c r="D205" s="9">
        <f t="shared" si="95"/>
        <v>0</v>
      </c>
      <c r="E205" s="15">
        <v>2000</v>
      </c>
      <c r="F205" s="15"/>
      <c r="G205" s="15"/>
      <c r="H205" s="22"/>
    </row>
    <row r="206" spans="1:9" x14ac:dyDescent="0.25">
      <c r="A206" s="50" t="s">
        <v>64</v>
      </c>
      <c r="B206" s="51" t="s">
        <v>94</v>
      </c>
      <c r="C206" s="6">
        <f>C207</f>
        <v>1000</v>
      </c>
      <c r="D206" s="9">
        <f t="shared" si="95"/>
        <v>0</v>
      </c>
      <c r="E206" s="6">
        <f t="shared" ref="E206:G207" si="108">E207</f>
        <v>1000</v>
      </c>
      <c r="F206" s="6">
        <f t="shared" si="108"/>
        <v>1000</v>
      </c>
      <c r="G206" s="6">
        <f t="shared" si="108"/>
        <v>1000</v>
      </c>
      <c r="H206" s="7"/>
    </row>
    <row r="207" spans="1:9" x14ac:dyDescent="0.25">
      <c r="A207" s="12">
        <v>42</v>
      </c>
      <c r="B207" s="13" t="s">
        <v>42</v>
      </c>
      <c r="C207" s="15">
        <f>C208</f>
        <v>1000</v>
      </c>
      <c r="D207" s="9">
        <f t="shared" si="95"/>
        <v>0</v>
      </c>
      <c r="E207" s="15">
        <f t="shared" si="108"/>
        <v>1000</v>
      </c>
      <c r="F207" s="15">
        <f>C207</f>
        <v>1000</v>
      </c>
      <c r="G207" s="15">
        <f>F207</f>
        <v>1000</v>
      </c>
      <c r="H207" s="22"/>
    </row>
    <row r="208" spans="1:9" x14ac:dyDescent="0.25">
      <c r="A208" s="12">
        <v>424</v>
      </c>
      <c r="B208" s="13" t="s">
        <v>39</v>
      </c>
      <c r="C208" s="15">
        <v>1000</v>
      </c>
      <c r="D208" s="9">
        <f t="shared" si="95"/>
        <v>0</v>
      </c>
      <c r="E208" s="15">
        <v>1000</v>
      </c>
      <c r="F208" s="15"/>
      <c r="G208" s="15"/>
      <c r="H208" s="22"/>
    </row>
    <row r="210" spans="1:7" s="30" customFormat="1" x14ac:dyDescent="0.25">
      <c r="A210" s="37"/>
    </row>
    <row r="211" spans="1:7" s="30" customFormat="1" x14ac:dyDescent="0.25">
      <c r="A211" s="37"/>
    </row>
    <row r="212" spans="1:7" s="30" customFormat="1" x14ac:dyDescent="0.25"/>
    <row r="213" spans="1:7" s="30" customFormat="1" x14ac:dyDescent="0.25">
      <c r="A213" s="37"/>
    </row>
    <row r="214" spans="1:7" s="30" customFormat="1" x14ac:dyDescent="0.25"/>
    <row r="215" spans="1:7" s="30" customFormat="1" x14ac:dyDescent="0.25"/>
    <row r="216" spans="1:7" s="30" customFormat="1" x14ac:dyDescent="0.25">
      <c r="A216" s="37"/>
    </row>
    <row r="217" spans="1:7" s="30" customFormat="1" x14ac:dyDescent="0.25">
      <c r="A217" s="37"/>
      <c r="F217" s="38"/>
      <c r="G217" s="38"/>
    </row>
    <row r="220" spans="1:7" s="30" customFormat="1" x14ac:dyDescent="0.25"/>
    <row r="221" spans="1:7" s="30" customFormat="1" x14ac:dyDescent="0.25"/>
    <row r="222" spans="1:7" s="30" customFormat="1" x14ac:dyDescent="0.25"/>
    <row r="253" s="34" customFormat="1" ht="14.25" x14ac:dyDescent="0.25"/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9"/>
  <sheetViews>
    <sheetView tabSelected="1" zoomScaleNormal="100" workbookViewId="0">
      <selection activeCell="A85" sqref="A85"/>
    </sheetView>
  </sheetViews>
  <sheetFormatPr defaultColWidth="9.140625" defaultRowHeight="15" x14ac:dyDescent="0.25"/>
  <cols>
    <col min="1" max="1" width="8.42578125" style="29" customWidth="1"/>
    <col min="2" max="2" width="48.28515625" style="29" customWidth="1"/>
    <col min="3" max="3" width="11.7109375" style="29" bestFit="1" customWidth="1"/>
    <col min="4" max="4" width="11.42578125" style="74" bestFit="1" customWidth="1"/>
    <col min="5" max="5" width="11.7109375" style="29" bestFit="1" customWidth="1"/>
    <col min="6" max="6" width="10.7109375" style="74" bestFit="1" customWidth="1"/>
    <col min="7" max="9" width="11.7109375" style="29" bestFit="1" customWidth="1"/>
    <col min="10" max="10" width="4.5703125" style="30" customWidth="1"/>
    <col min="11" max="11" width="25.28515625" style="30" bestFit="1" customWidth="1"/>
    <col min="12" max="12" width="4" style="30" bestFit="1" customWidth="1"/>
    <col min="13" max="13" width="7.85546875" style="30" bestFit="1" customWidth="1"/>
    <col min="14" max="14" width="9.85546875" style="30" bestFit="1" customWidth="1"/>
    <col min="15" max="15" width="5" style="30" customWidth="1"/>
    <col min="16" max="18" width="9.140625" style="30"/>
    <col min="19" max="16384" width="9.140625" style="29"/>
  </cols>
  <sheetData>
    <row r="1" spans="1:18" x14ac:dyDescent="0.25">
      <c r="A1" s="42" t="s">
        <v>147</v>
      </c>
      <c r="B1" s="56"/>
      <c r="C1" s="2"/>
      <c r="D1" s="69"/>
      <c r="E1" s="2"/>
      <c r="F1" s="69"/>
      <c r="G1" s="2"/>
      <c r="H1" s="2"/>
      <c r="I1" s="2"/>
    </row>
    <row r="2" spans="1:18" x14ac:dyDescent="0.25">
      <c r="A2" s="1" t="s">
        <v>0</v>
      </c>
      <c r="B2" s="56"/>
      <c r="C2" s="2"/>
      <c r="D2" s="69"/>
      <c r="E2" s="2"/>
      <c r="F2" s="69"/>
      <c r="G2" s="2"/>
      <c r="H2" s="2"/>
      <c r="I2" s="2"/>
    </row>
    <row r="3" spans="1:18" x14ac:dyDescent="0.25">
      <c r="A3" s="1" t="s">
        <v>1</v>
      </c>
      <c r="B3" s="56"/>
      <c r="C3" s="2"/>
      <c r="D3" s="69"/>
      <c r="E3" s="2"/>
      <c r="F3" s="69"/>
      <c r="G3" s="2"/>
      <c r="H3" s="2"/>
      <c r="I3" s="2"/>
    </row>
    <row r="4" spans="1:18" x14ac:dyDescent="0.25">
      <c r="A4" s="42" t="s">
        <v>127</v>
      </c>
      <c r="B4" s="56"/>
      <c r="C4" s="2"/>
      <c r="D4" s="69"/>
      <c r="E4" s="2"/>
      <c r="F4" s="69"/>
      <c r="G4" s="2"/>
      <c r="H4" s="2"/>
      <c r="I4" s="2"/>
    </row>
    <row r="5" spans="1:18" x14ac:dyDescent="0.25">
      <c r="A5" s="1"/>
      <c r="B5" s="56"/>
      <c r="C5" s="2"/>
      <c r="D5" s="69"/>
      <c r="E5" s="2"/>
      <c r="F5" s="69"/>
      <c r="G5" s="2"/>
      <c r="H5" s="2"/>
      <c r="I5" s="2"/>
    </row>
    <row r="6" spans="1:18" x14ac:dyDescent="0.25">
      <c r="A6" s="2" t="s">
        <v>132</v>
      </c>
      <c r="B6" s="56"/>
      <c r="C6" s="2" t="s">
        <v>125</v>
      </c>
      <c r="E6" s="2"/>
      <c r="F6" s="69"/>
      <c r="G6" s="2"/>
      <c r="H6" s="2"/>
      <c r="I6" s="2"/>
    </row>
    <row r="7" spans="1:18" x14ac:dyDescent="0.25">
      <c r="A7" s="2" t="s">
        <v>177</v>
      </c>
      <c r="B7" s="56"/>
      <c r="C7" s="2" t="s">
        <v>126</v>
      </c>
      <c r="E7" s="2"/>
      <c r="F7" s="69"/>
      <c r="G7" s="2"/>
      <c r="H7" s="2"/>
      <c r="I7" s="2"/>
    </row>
    <row r="8" spans="1:18" x14ac:dyDescent="0.25">
      <c r="A8" s="2" t="s">
        <v>176</v>
      </c>
      <c r="B8" s="56"/>
      <c r="C8" s="2"/>
      <c r="D8" s="69"/>
      <c r="E8" s="2"/>
      <c r="F8" s="69"/>
      <c r="G8" s="2" t="s">
        <v>7</v>
      </c>
      <c r="H8" s="2"/>
      <c r="I8" s="2"/>
    </row>
    <row r="9" spans="1:18" x14ac:dyDescent="0.25">
      <c r="A9" s="2"/>
      <c r="B9" s="56"/>
      <c r="C9" s="2"/>
      <c r="D9" s="69"/>
      <c r="E9" s="2"/>
      <c r="F9" s="69"/>
      <c r="G9" s="2"/>
      <c r="H9" s="2"/>
      <c r="I9" s="2"/>
    </row>
    <row r="10" spans="1:18" s="35" customFormat="1" x14ac:dyDescent="0.25">
      <c r="A10" s="46" t="s">
        <v>120</v>
      </c>
      <c r="B10" s="57"/>
      <c r="C10" s="46"/>
      <c r="D10" s="68"/>
      <c r="E10" s="46"/>
      <c r="F10" s="68"/>
      <c r="G10" s="46"/>
      <c r="H10" s="46"/>
      <c r="I10" s="46"/>
      <c r="J10" s="34"/>
      <c r="K10" s="34"/>
      <c r="L10" s="34"/>
      <c r="M10" s="34"/>
      <c r="N10" s="34"/>
      <c r="O10" s="34"/>
      <c r="P10" s="34"/>
      <c r="Q10" s="34"/>
      <c r="R10" s="34"/>
    </row>
    <row r="11" spans="1:18" x14ac:dyDescent="0.25">
      <c r="A11" s="2"/>
      <c r="B11" s="58"/>
      <c r="C11" s="2"/>
      <c r="D11" s="69"/>
      <c r="E11" s="2"/>
      <c r="F11" s="69"/>
      <c r="G11" s="2"/>
      <c r="H11" s="2"/>
      <c r="I11" s="2"/>
    </row>
    <row r="12" spans="1:18" ht="30" x14ac:dyDescent="0.25">
      <c r="A12" s="16" t="s">
        <v>2</v>
      </c>
      <c r="B12" s="3" t="s">
        <v>68</v>
      </c>
      <c r="C12" s="16" t="s">
        <v>115</v>
      </c>
      <c r="D12" s="70" t="s">
        <v>134</v>
      </c>
      <c r="E12" s="16" t="s">
        <v>135</v>
      </c>
      <c r="F12" s="70" t="s">
        <v>134</v>
      </c>
      <c r="G12" s="79" t="s">
        <v>148</v>
      </c>
      <c r="H12" s="17" t="s">
        <v>65</v>
      </c>
      <c r="I12" s="17" t="s">
        <v>116</v>
      </c>
    </row>
    <row r="13" spans="1:18" x14ac:dyDescent="0.25">
      <c r="A13" s="61" t="s">
        <v>67</v>
      </c>
      <c r="B13" s="3"/>
      <c r="C13" s="16"/>
      <c r="D13" s="70"/>
      <c r="E13" s="16"/>
      <c r="F13" s="70"/>
      <c r="G13" s="16"/>
      <c r="H13" s="17"/>
      <c r="I13" s="17"/>
    </row>
    <row r="14" spans="1:18" x14ac:dyDescent="0.25">
      <c r="A14" s="19">
        <v>6</v>
      </c>
      <c r="B14" s="59" t="s">
        <v>4</v>
      </c>
      <c r="C14" s="10">
        <f>C37</f>
        <v>4113538.8</v>
      </c>
      <c r="D14" s="71">
        <f>E14-C14</f>
        <v>-86826.329999999609</v>
      </c>
      <c r="E14" s="10">
        <f t="shared" ref="E14" si="0">E37</f>
        <v>4026712.47</v>
      </c>
      <c r="F14" s="71">
        <f>G14-E14</f>
        <v>200393.85999999987</v>
      </c>
      <c r="G14" s="10">
        <f>G37</f>
        <v>4227106.33</v>
      </c>
      <c r="H14" s="10">
        <f>H37</f>
        <v>4395680.2</v>
      </c>
      <c r="I14" s="10">
        <f>I37</f>
        <v>4395680.2</v>
      </c>
    </row>
    <row r="15" spans="1:18" x14ac:dyDescent="0.25">
      <c r="A15" s="19">
        <v>7</v>
      </c>
      <c r="B15" s="59" t="s">
        <v>66</v>
      </c>
      <c r="C15" s="10">
        <v>0</v>
      </c>
      <c r="D15" s="71">
        <f t="shared" ref="D15:D31" si="1">E15-C15</f>
        <v>0</v>
      </c>
      <c r="E15" s="10">
        <v>0</v>
      </c>
      <c r="F15" s="71">
        <f t="shared" ref="F15:F31" si="2">G15-E15</f>
        <v>0</v>
      </c>
      <c r="G15" s="10">
        <v>0</v>
      </c>
      <c r="H15" s="10">
        <v>0</v>
      </c>
      <c r="I15" s="10">
        <v>0</v>
      </c>
    </row>
    <row r="16" spans="1:18" x14ac:dyDescent="0.25">
      <c r="A16" s="19"/>
      <c r="B16" s="59" t="s">
        <v>69</v>
      </c>
      <c r="C16" s="10">
        <f>C14+C15</f>
        <v>4113538.8</v>
      </c>
      <c r="D16" s="71">
        <f t="shared" si="1"/>
        <v>-86826.329999999609</v>
      </c>
      <c r="E16" s="10">
        <f t="shared" ref="E16:I16" si="3">E14+E15</f>
        <v>4026712.47</v>
      </c>
      <c r="F16" s="71">
        <f t="shared" si="2"/>
        <v>200393.85999999987</v>
      </c>
      <c r="G16" s="10">
        <f t="shared" si="3"/>
        <v>4227106.33</v>
      </c>
      <c r="H16" s="10">
        <f t="shared" si="3"/>
        <v>4395680.2</v>
      </c>
      <c r="I16" s="10">
        <f t="shared" si="3"/>
        <v>4395680.2</v>
      </c>
    </row>
    <row r="17" spans="1:9" x14ac:dyDescent="0.25">
      <c r="A17" s="19">
        <v>3</v>
      </c>
      <c r="B17" s="59" t="s">
        <v>5</v>
      </c>
      <c r="C17" s="10">
        <f>C58+C63+C67+C70+C74+C78+C82+C88+C92+C100+C109+C113+C119+C125+C129+C133+C137+C141+C145+C148+C155+C161+C165+C169+C177+C184+C193+C97+C105+C189+C205</f>
        <v>4064038.8000000003</v>
      </c>
      <c r="D17" s="71">
        <f t="shared" si="1"/>
        <v>-89479.290000000503</v>
      </c>
      <c r="E17" s="10">
        <f>E58+E63+E67+E70+E74+E78+E82+E88+E92+E100+E109+E113+E119+E125+E129+E133+E137+E141+E145+E148+E155+E161+E165+E169+E177+E184+E193+E97+E105+E189+E205</f>
        <v>3974559.51</v>
      </c>
      <c r="F17" s="71">
        <f t="shared" si="2"/>
        <v>165801.51999999955</v>
      </c>
      <c r="G17" s="10">
        <f>G58+G63+G67+G70+G74+G78+G82+G88+G92+G100+G109+G113+G119+G125+G129+G133+G137+G141+G145+G148+G152+G155+G161+G165+G169+G177+G184+G193+G97+G105+G189+G205+G173+G181+G200+G221</f>
        <v>4140361.0299999993</v>
      </c>
      <c r="H17" s="10">
        <f t="shared" ref="H17:I17" si="4">H58+H63+H67+H70+H74+H78+H82+H88+H92+H100+H109+H113+H119+H125+H129+H133+H137+H141+H145+H148+H152+H155+H161+H165+H169+H177+H184+H193+H97+H105+H189+H205+H173+H181+H200+H221</f>
        <v>4344180.2</v>
      </c>
      <c r="I17" s="10">
        <f t="shared" si="4"/>
        <v>4344180.2</v>
      </c>
    </row>
    <row r="18" spans="1:9" x14ac:dyDescent="0.25">
      <c r="A18" s="19">
        <v>4</v>
      </c>
      <c r="B18" s="59" t="s">
        <v>6</v>
      </c>
      <c r="C18" s="10">
        <f>C121+C157+C196+C215+C223+C227+C230+C233</f>
        <v>49500</v>
      </c>
      <c r="D18" s="71">
        <f t="shared" si="1"/>
        <v>2652.9599999999991</v>
      </c>
      <c r="E18" s="10">
        <f>E121+E157+E196+E215+E223+E227+E230+E233</f>
        <v>52152.959999999999</v>
      </c>
      <c r="F18" s="71">
        <f t="shared" si="2"/>
        <v>34592.339999999989</v>
      </c>
      <c r="G18" s="10">
        <f>G121+G157+G196+G215+G223+G227+G230+G233+G218+G210</f>
        <v>86745.299999999988</v>
      </c>
      <c r="H18" s="10">
        <f t="shared" ref="H18:I18" si="5">H121+H157+H196+H215+H223+H227+H230+H233+H218+H210</f>
        <v>51500</v>
      </c>
      <c r="I18" s="10">
        <f t="shared" si="5"/>
        <v>51500</v>
      </c>
    </row>
    <row r="19" spans="1:9" x14ac:dyDescent="0.25">
      <c r="A19" s="19"/>
      <c r="B19" s="59" t="s">
        <v>70</v>
      </c>
      <c r="C19" s="10">
        <f>C17+C18</f>
        <v>4113538.8000000003</v>
      </c>
      <c r="D19" s="71">
        <f t="shared" si="1"/>
        <v>-86826.33000000054</v>
      </c>
      <c r="E19" s="10">
        <f t="shared" ref="E19" si="6">E17+E18</f>
        <v>4026712.4699999997</v>
      </c>
      <c r="F19" s="71">
        <f t="shared" si="2"/>
        <v>200393.8599999994</v>
      </c>
      <c r="G19" s="10">
        <f>G17+G18</f>
        <v>4227106.3299999991</v>
      </c>
      <c r="H19" s="10">
        <f t="shared" ref="H19:I19" si="7">H17+H18</f>
        <v>4395680.2</v>
      </c>
      <c r="I19" s="10">
        <f t="shared" si="7"/>
        <v>4395680.2</v>
      </c>
    </row>
    <row r="20" spans="1:9" x14ac:dyDescent="0.25">
      <c r="A20" s="19"/>
      <c r="B20" s="59" t="s">
        <v>71</v>
      </c>
      <c r="C20" s="10">
        <f>C16-C19</f>
        <v>0</v>
      </c>
      <c r="D20" s="71">
        <f t="shared" si="1"/>
        <v>0</v>
      </c>
      <c r="E20" s="10">
        <f>E16-E19</f>
        <v>0</v>
      </c>
      <c r="F20" s="71">
        <f>G20-E20</f>
        <v>0</v>
      </c>
      <c r="G20" s="10">
        <f t="shared" ref="G20:I20" si="8">G16-G19</f>
        <v>0</v>
      </c>
      <c r="H20" s="10">
        <f t="shared" si="8"/>
        <v>0</v>
      </c>
      <c r="I20" s="10">
        <f t="shared" si="8"/>
        <v>0</v>
      </c>
    </row>
    <row r="21" spans="1:9" x14ac:dyDescent="0.25">
      <c r="A21" s="62" t="s">
        <v>72</v>
      </c>
      <c r="B21" s="59"/>
      <c r="C21" s="10"/>
      <c r="D21" s="71"/>
      <c r="E21" s="10"/>
      <c r="F21" s="71"/>
      <c r="G21" s="10"/>
      <c r="H21" s="10"/>
      <c r="I21" s="10"/>
    </row>
    <row r="22" spans="1:9" x14ac:dyDescent="0.25">
      <c r="A22" s="3">
        <v>8</v>
      </c>
      <c r="B22" s="20" t="s">
        <v>46</v>
      </c>
      <c r="C22" s="14">
        <v>0</v>
      </c>
      <c r="D22" s="71">
        <f t="shared" si="1"/>
        <v>0</v>
      </c>
      <c r="E22" s="14">
        <v>0</v>
      </c>
      <c r="F22" s="71">
        <f t="shared" si="2"/>
        <v>0</v>
      </c>
      <c r="G22" s="14">
        <v>0</v>
      </c>
      <c r="H22" s="14">
        <v>0</v>
      </c>
      <c r="I22" s="14">
        <v>0</v>
      </c>
    </row>
    <row r="23" spans="1:9" x14ac:dyDescent="0.25">
      <c r="A23" s="3">
        <v>5</v>
      </c>
      <c r="B23" s="20" t="s">
        <v>47</v>
      </c>
      <c r="C23" s="14">
        <v>0</v>
      </c>
      <c r="D23" s="71">
        <f t="shared" si="1"/>
        <v>0</v>
      </c>
      <c r="E23" s="14">
        <v>0</v>
      </c>
      <c r="F23" s="71">
        <f t="shared" si="2"/>
        <v>0</v>
      </c>
      <c r="G23" s="14">
        <v>0</v>
      </c>
      <c r="H23" s="14">
        <v>0</v>
      </c>
      <c r="I23" s="14">
        <v>0</v>
      </c>
    </row>
    <row r="24" spans="1:9" x14ac:dyDescent="0.25">
      <c r="A24" s="3"/>
      <c r="B24" s="20" t="s">
        <v>73</v>
      </c>
      <c r="C24" s="14">
        <f>C22-C23</f>
        <v>0</v>
      </c>
      <c r="D24" s="71">
        <f t="shared" si="1"/>
        <v>0</v>
      </c>
      <c r="E24" s="14">
        <f t="shared" ref="E24:G24" si="9">E22-E23</f>
        <v>0</v>
      </c>
      <c r="F24" s="71">
        <f t="shared" si="2"/>
        <v>0</v>
      </c>
      <c r="G24" s="14">
        <f t="shared" si="9"/>
        <v>0</v>
      </c>
      <c r="H24" s="14">
        <f>H22-H23</f>
        <v>0</v>
      </c>
      <c r="I24" s="14">
        <f>I22-I23</f>
        <v>0</v>
      </c>
    </row>
    <row r="25" spans="1:9" x14ac:dyDescent="0.25">
      <c r="A25" s="4" t="s">
        <v>74</v>
      </c>
      <c r="B25" s="20"/>
      <c r="C25" s="14"/>
      <c r="D25" s="71"/>
      <c r="E25" s="14"/>
      <c r="F25" s="71"/>
      <c r="G25" s="14"/>
      <c r="H25" s="14"/>
      <c r="I25" s="14"/>
    </row>
    <row r="26" spans="1:9" x14ac:dyDescent="0.25">
      <c r="A26" s="3"/>
      <c r="B26" s="20" t="s">
        <v>75</v>
      </c>
      <c r="C26" s="14">
        <v>0</v>
      </c>
      <c r="D26" s="71">
        <f t="shared" si="1"/>
        <v>8703.56</v>
      </c>
      <c r="E26" s="14">
        <v>8703.56</v>
      </c>
      <c r="F26" s="71">
        <f t="shared" si="2"/>
        <v>0</v>
      </c>
      <c r="G26" s="14">
        <f>E26</f>
        <v>8703.56</v>
      </c>
      <c r="H26" s="14">
        <v>0</v>
      </c>
      <c r="I26" s="14">
        <v>0</v>
      </c>
    </row>
    <row r="27" spans="1:9" x14ac:dyDescent="0.25">
      <c r="A27" s="3"/>
      <c r="B27" s="20" t="s">
        <v>76</v>
      </c>
      <c r="C27" s="14">
        <v>0</v>
      </c>
      <c r="D27" s="71">
        <f t="shared" si="1"/>
        <v>8703.56</v>
      </c>
      <c r="E27" s="14">
        <v>8703.56</v>
      </c>
      <c r="F27" s="71">
        <f t="shared" si="2"/>
        <v>0</v>
      </c>
      <c r="G27" s="14">
        <f>E27</f>
        <v>8703.56</v>
      </c>
      <c r="H27" s="14">
        <v>0</v>
      </c>
      <c r="I27" s="14">
        <v>0</v>
      </c>
    </row>
    <row r="28" spans="1:9" x14ac:dyDescent="0.25">
      <c r="A28" s="3"/>
      <c r="B28" s="20" t="s">
        <v>105</v>
      </c>
      <c r="C28" s="14">
        <v>0</v>
      </c>
      <c r="D28" s="71">
        <f t="shared" si="1"/>
        <v>0</v>
      </c>
      <c r="E28" s="14">
        <f t="shared" ref="E28" si="10">E26-E27</f>
        <v>0</v>
      </c>
      <c r="F28" s="71">
        <f t="shared" si="2"/>
        <v>0</v>
      </c>
      <c r="G28" s="14">
        <v>0</v>
      </c>
      <c r="H28" s="14">
        <f>H26-H27</f>
        <v>0</v>
      </c>
      <c r="I28" s="14">
        <f>I26-I27</f>
        <v>0</v>
      </c>
    </row>
    <row r="29" spans="1:9" x14ac:dyDescent="0.25">
      <c r="A29" s="3"/>
      <c r="B29" s="20" t="s">
        <v>77</v>
      </c>
      <c r="C29" s="14">
        <v>0</v>
      </c>
      <c r="D29" s="71">
        <f t="shared" si="1"/>
        <v>0</v>
      </c>
      <c r="E29" s="14">
        <v>0</v>
      </c>
      <c r="F29" s="71">
        <f t="shared" si="2"/>
        <v>0</v>
      </c>
      <c r="G29" s="14">
        <v>0</v>
      </c>
      <c r="H29" s="14">
        <v>0</v>
      </c>
      <c r="I29" s="14">
        <v>0</v>
      </c>
    </row>
    <row r="30" spans="1:9" x14ac:dyDescent="0.25">
      <c r="A30" s="3"/>
      <c r="B30" s="23" t="s">
        <v>78</v>
      </c>
      <c r="C30" s="14">
        <v>0</v>
      </c>
      <c r="D30" s="71">
        <f t="shared" si="1"/>
        <v>0</v>
      </c>
      <c r="E30" s="14">
        <v>0</v>
      </c>
      <c r="F30" s="71">
        <f t="shared" si="2"/>
        <v>0</v>
      </c>
      <c r="G30" s="14">
        <v>0</v>
      </c>
      <c r="H30" s="14">
        <v>0</v>
      </c>
      <c r="I30" s="14">
        <v>0</v>
      </c>
    </row>
    <row r="31" spans="1:9" x14ac:dyDescent="0.25">
      <c r="A31" s="3"/>
      <c r="B31" s="23" t="s">
        <v>79</v>
      </c>
      <c r="C31" s="14">
        <v>0</v>
      </c>
      <c r="D31" s="71">
        <f t="shared" si="1"/>
        <v>0</v>
      </c>
      <c r="E31" s="14">
        <v>0</v>
      </c>
      <c r="F31" s="71">
        <f t="shared" si="2"/>
        <v>0</v>
      </c>
      <c r="G31" s="14">
        <v>0</v>
      </c>
      <c r="H31" s="14">
        <v>0</v>
      </c>
      <c r="I31" s="14">
        <v>0</v>
      </c>
    </row>
    <row r="33" spans="1:18" s="34" customFormat="1" x14ac:dyDescent="0.25">
      <c r="A33" s="34" t="s">
        <v>121</v>
      </c>
      <c r="D33" s="72"/>
      <c r="F33" s="72"/>
    </row>
    <row r="34" spans="1:18" s="35" customFormat="1" x14ac:dyDescent="0.25">
      <c r="A34" s="43" t="s">
        <v>119</v>
      </c>
      <c r="B34" s="44"/>
      <c r="C34" s="46"/>
      <c r="D34" s="68"/>
      <c r="E34" s="46"/>
      <c r="F34" s="68"/>
      <c r="G34" s="46"/>
      <c r="H34" s="46"/>
      <c r="I34" s="46"/>
      <c r="J34" s="34"/>
      <c r="K34" s="34"/>
      <c r="L34" s="34"/>
      <c r="M34" s="34"/>
      <c r="N34" s="34"/>
      <c r="O34" s="34"/>
      <c r="P34" s="34"/>
      <c r="Q34" s="34"/>
      <c r="R34" s="34"/>
    </row>
    <row r="35" spans="1:18" x14ac:dyDescent="0.25">
      <c r="A35" s="39"/>
      <c r="B35" s="40"/>
      <c r="C35" s="2"/>
      <c r="D35" s="69"/>
      <c r="E35" s="2"/>
      <c r="F35" s="69"/>
      <c r="G35" s="2"/>
      <c r="H35" s="2"/>
      <c r="I35" s="2"/>
    </row>
    <row r="36" spans="1:18" ht="30" x14ac:dyDescent="0.25">
      <c r="A36" s="3" t="s">
        <v>2</v>
      </c>
      <c r="B36" s="16" t="s">
        <v>3</v>
      </c>
      <c r="C36" s="16" t="s">
        <v>115</v>
      </c>
      <c r="D36" s="70" t="s">
        <v>134</v>
      </c>
      <c r="E36" s="16" t="s">
        <v>135</v>
      </c>
      <c r="F36" s="70" t="s">
        <v>134</v>
      </c>
      <c r="G36" s="79" t="s">
        <v>148</v>
      </c>
      <c r="H36" s="17" t="s">
        <v>65</v>
      </c>
      <c r="I36" s="17" t="s">
        <v>116</v>
      </c>
    </row>
    <row r="37" spans="1:18" x14ac:dyDescent="0.25">
      <c r="A37" s="3"/>
      <c r="B37" s="5" t="s">
        <v>123</v>
      </c>
      <c r="C37" s="9">
        <f>C38</f>
        <v>4113538.8</v>
      </c>
      <c r="D37" s="73">
        <f>E37-C37</f>
        <v>-86826.329999999609</v>
      </c>
      <c r="E37" s="9">
        <f t="shared" ref="E37:G37" si="11">E38</f>
        <v>4026712.47</v>
      </c>
      <c r="F37" s="73">
        <f>G37-E37</f>
        <v>200393.85999999987</v>
      </c>
      <c r="G37" s="9">
        <f t="shared" si="11"/>
        <v>4227106.33</v>
      </c>
      <c r="H37" s="9">
        <f>H38</f>
        <v>4395680.2</v>
      </c>
      <c r="I37" s="9">
        <f>I38</f>
        <v>4395680.2</v>
      </c>
    </row>
    <row r="38" spans="1:18" x14ac:dyDescent="0.25">
      <c r="A38" s="4">
        <v>6</v>
      </c>
      <c r="B38" s="18" t="s">
        <v>48</v>
      </c>
      <c r="C38" s="6">
        <f>C39+C43+C45+C48</f>
        <v>4113538.8</v>
      </c>
      <c r="D38" s="73">
        <f t="shared" ref="D38:D49" si="12">E38-C38</f>
        <v>-86826.329999999609</v>
      </c>
      <c r="E38" s="6">
        <f>E39+E43+E45+E48</f>
        <v>4026712.47</v>
      </c>
      <c r="F38" s="73">
        <f t="shared" ref="F38:F49" si="13">G38-E38</f>
        <v>200393.85999999987</v>
      </c>
      <c r="G38" s="6">
        <f>G39+G43+G45+G48</f>
        <v>4227106.33</v>
      </c>
      <c r="H38" s="6">
        <f>H39+H43+H45+H48</f>
        <v>4395680.2</v>
      </c>
      <c r="I38" s="6">
        <f>I39+I43+I45+I48</f>
        <v>4395680.2</v>
      </c>
    </row>
    <row r="39" spans="1:18" ht="30" x14ac:dyDescent="0.25">
      <c r="A39" s="4">
        <v>63</v>
      </c>
      <c r="B39" s="18" t="s">
        <v>100</v>
      </c>
      <c r="C39" s="6">
        <f>SUM(C40:C42)</f>
        <v>3231090</v>
      </c>
      <c r="D39" s="73">
        <f t="shared" si="12"/>
        <v>8298.5600000000559</v>
      </c>
      <c r="E39" s="6">
        <f t="shared" ref="E39" si="14">SUM(E40:E42)</f>
        <v>3239388.56</v>
      </c>
      <c r="F39" s="73">
        <f t="shared" si="13"/>
        <v>182153.6799999997</v>
      </c>
      <c r="G39" s="6">
        <f>SUM(G40:G42)</f>
        <v>3421542.2399999998</v>
      </c>
      <c r="H39" s="6">
        <f>H77+H99+H124+H136+H154+H160+H164+H168+H183+H188+H192+H229</f>
        <v>3517675.4</v>
      </c>
      <c r="I39" s="6">
        <f>I77+I99+I124+I136+I154+I160+I164+I168+I183+I188+I192+I229</f>
        <v>3517675.4</v>
      </c>
    </row>
    <row r="40" spans="1:18" x14ac:dyDescent="0.25">
      <c r="A40" s="4">
        <v>634</v>
      </c>
      <c r="B40" s="18" t="s">
        <v>49</v>
      </c>
      <c r="C40" s="6">
        <f>C99</f>
        <v>8000</v>
      </c>
      <c r="D40" s="73">
        <f t="shared" si="12"/>
        <v>4095</v>
      </c>
      <c r="E40" s="6">
        <f>E99</f>
        <v>12095</v>
      </c>
      <c r="F40" s="73">
        <f t="shared" si="13"/>
        <v>0</v>
      </c>
      <c r="G40" s="6">
        <f>G99</f>
        <v>12095</v>
      </c>
      <c r="H40" s="6"/>
      <c r="I40" s="6"/>
    </row>
    <row r="41" spans="1:18" ht="30" x14ac:dyDescent="0.25">
      <c r="A41" s="4">
        <v>636</v>
      </c>
      <c r="B41" s="18" t="s">
        <v>101</v>
      </c>
      <c r="C41" s="6">
        <f>C77+C124+C136+C154+C160+C164+C168+C192+C229+C188</f>
        <v>3215090</v>
      </c>
      <c r="D41" s="73">
        <f t="shared" si="12"/>
        <v>4203.5600000000559</v>
      </c>
      <c r="E41" s="6">
        <f>E77+E124+E136+E154+E160+E164+E168+E192+E229+E188</f>
        <v>3219293.56</v>
      </c>
      <c r="F41" s="73">
        <f t="shared" si="13"/>
        <v>184153.6799999997</v>
      </c>
      <c r="G41" s="6">
        <f>G77+G124+G136+G154+G160+G164+G168+G192+G229+G188</f>
        <v>3403447.2399999998</v>
      </c>
      <c r="H41" s="6"/>
      <c r="I41" s="6"/>
    </row>
    <row r="42" spans="1:18" x14ac:dyDescent="0.25">
      <c r="A42" s="4">
        <v>638</v>
      </c>
      <c r="B42" s="18" t="s">
        <v>50</v>
      </c>
      <c r="C42" s="6">
        <f>C183</f>
        <v>8000</v>
      </c>
      <c r="D42" s="73">
        <f t="shared" si="12"/>
        <v>0</v>
      </c>
      <c r="E42" s="6">
        <f t="shared" ref="E42:G42" si="15">E183</f>
        <v>8000</v>
      </c>
      <c r="F42" s="73">
        <f t="shared" si="13"/>
        <v>-2000</v>
      </c>
      <c r="G42" s="6">
        <f t="shared" si="15"/>
        <v>6000</v>
      </c>
      <c r="H42" s="6"/>
      <c r="I42" s="6"/>
    </row>
    <row r="43" spans="1:18" x14ac:dyDescent="0.25">
      <c r="A43" s="4">
        <v>65</v>
      </c>
      <c r="B43" s="20" t="s">
        <v>102</v>
      </c>
      <c r="C43" s="6">
        <f>C44</f>
        <v>237000</v>
      </c>
      <c r="D43" s="73">
        <f t="shared" si="12"/>
        <v>-47000</v>
      </c>
      <c r="E43" s="6">
        <f t="shared" ref="E43:G43" si="16">E44</f>
        <v>190000</v>
      </c>
      <c r="F43" s="73">
        <f t="shared" si="13"/>
        <v>-16092.100000000006</v>
      </c>
      <c r="G43" s="6">
        <f t="shared" si="16"/>
        <v>173907.9</v>
      </c>
      <c r="H43" s="6">
        <f>H112+H128+H151+H172+H180</f>
        <v>236100</v>
      </c>
      <c r="I43" s="6">
        <f>I112+I128+I151+I172+I180</f>
        <v>236100</v>
      </c>
    </row>
    <row r="44" spans="1:18" x14ac:dyDescent="0.25">
      <c r="A44" s="4">
        <v>652</v>
      </c>
      <c r="B44" s="18" t="s">
        <v>103</v>
      </c>
      <c r="C44" s="6">
        <f>C112+C128</f>
        <v>237000</v>
      </c>
      <c r="D44" s="73">
        <f t="shared" si="12"/>
        <v>-47000</v>
      </c>
      <c r="E44" s="6">
        <f t="shared" ref="E44" si="17">E112+E128</f>
        <v>190000</v>
      </c>
      <c r="F44" s="73">
        <f t="shared" si="13"/>
        <v>-16092.100000000006</v>
      </c>
      <c r="G44" s="6">
        <f>G112+G128+G151+G180+G172</f>
        <v>173907.9</v>
      </c>
      <c r="H44" s="6"/>
      <c r="I44" s="6"/>
    </row>
    <row r="45" spans="1:18" ht="45" x14ac:dyDescent="0.25">
      <c r="A45" s="4">
        <v>66</v>
      </c>
      <c r="B45" s="18" t="s">
        <v>99</v>
      </c>
      <c r="C45" s="6">
        <f>C46+C47</f>
        <v>16000</v>
      </c>
      <c r="D45" s="73">
        <f t="shared" si="12"/>
        <v>-3500</v>
      </c>
      <c r="E45" s="6">
        <f t="shared" ref="E45:G45" si="18">E46+E47</f>
        <v>12500</v>
      </c>
      <c r="F45" s="73">
        <f t="shared" si="13"/>
        <v>4370</v>
      </c>
      <c r="G45" s="6">
        <f t="shared" si="18"/>
        <v>16870</v>
      </c>
      <c r="H45" s="6">
        <f>H73+H104+H108+H144+H147+H214+H220+H226+H232</f>
        <v>12000</v>
      </c>
      <c r="I45" s="6">
        <f>I73+I104+I108+I144+I147+I214+I220+I226+I232</f>
        <v>12000</v>
      </c>
    </row>
    <row r="46" spans="1:18" x14ac:dyDescent="0.25">
      <c r="A46" s="4">
        <v>661</v>
      </c>
      <c r="B46" s="18" t="s">
        <v>51</v>
      </c>
      <c r="C46" s="6">
        <f>C73+C108+C144+C214+C226</f>
        <v>13000</v>
      </c>
      <c r="D46" s="73">
        <f t="shared" si="12"/>
        <v>-4500</v>
      </c>
      <c r="E46" s="6">
        <f>E73+E108+E144+E214+E226</f>
        <v>8500</v>
      </c>
      <c r="F46" s="73">
        <f t="shared" si="13"/>
        <v>3000</v>
      </c>
      <c r="G46" s="6">
        <f>G73+G108+G144+G214+G226</f>
        <v>11500</v>
      </c>
      <c r="H46" s="6"/>
      <c r="I46" s="6"/>
    </row>
    <row r="47" spans="1:18" ht="30" x14ac:dyDescent="0.25">
      <c r="A47" s="4">
        <v>663</v>
      </c>
      <c r="B47" s="18" t="s">
        <v>8</v>
      </c>
      <c r="C47" s="6">
        <f>C147+C220+C232+C104</f>
        <v>3000</v>
      </c>
      <c r="D47" s="73">
        <f t="shared" si="12"/>
        <v>1000</v>
      </c>
      <c r="E47" s="6">
        <f>E147+E220+E232+E104</f>
        <v>4000</v>
      </c>
      <c r="F47" s="73">
        <f t="shared" si="13"/>
        <v>1370</v>
      </c>
      <c r="G47" s="6">
        <f>G147+G220+G232+G104</f>
        <v>5370</v>
      </c>
      <c r="H47" s="6"/>
      <c r="I47" s="6"/>
    </row>
    <row r="48" spans="1:18" x14ac:dyDescent="0.25">
      <c r="A48" s="4">
        <v>67</v>
      </c>
      <c r="B48" s="18" t="s">
        <v>98</v>
      </c>
      <c r="C48" s="6">
        <f>C49</f>
        <v>629448.80000000005</v>
      </c>
      <c r="D48" s="73">
        <f t="shared" si="12"/>
        <v>-44624.890000000014</v>
      </c>
      <c r="E48" s="6">
        <f t="shared" ref="E48:G48" si="19">E49</f>
        <v>584823.91</v>
      </c>
      <c r="F48" s="73">
        <f t="shared" si="13"/>
        <v>29962.280000000144</v>
      </c>
      <c r="G48" s="6">
        <f t="shared" si="19"/>
        <v>614786.19000000018</v>
      </c>
      <c r="H48" s="6">
        <f>H57+H66+H87+H96+H176+H199+H204+H209+H217</f>
        <v>629904.80000000005</v>
      </c>
      <c r="I48" s="6">
        <f>I57+I66+I87+I96+I176+I199+I204+I209+I217</f>
        <v>629904.80000000005</v>
      </c>
    </row>
    <row r="49" spans="1:18" ht="30" x14ac:dyDescent="0.25">
      <c r="A49" s="4">
        <v>671</v>
      </c>
      <c r="B49" s="18" t="s">
        <v>104</v>
      </c>
      <c r="C49" s="6">
        <f>C57+C66+C87+C176+C204+C96</f>
        <v>629448.80000000005</v>
      </c>
      <c r="D49" s="73">
        <f t="shared" si="12"/>
        <v>-44624.890000000014</v>
      </c>
      <c r="E49" s="6">
        <f>E57+E66+E87+E176+E204+E96</f>
        <v>584823.91</v>
      </c>
      <c r="F49" s="73">
        <f t="shared" si="13"/>
        <v>29962.280000000144</v>
      </c>
      <c r="G49" s="6">
        <f>G57+G66+G87+G176+G204+G96+G199+G209+G217</f>
        <v>614786.19000000018</v>
      </c>
      <c r="H49" s="6"/>
      <c r="I49" s="6"/>
    </row>
    <row r="51" spans="1:18" s="35" customFormat="1" x14ac:dyDescent="0.25">
      <c r="A51" s="47" t="s">
        <v>118</v>
      </c>
      <c r="D51" s="75"/>
      <c r="F51" s="75"/>
      <c r="J51" s="34"/>
      <c r="K51" s="34"/>
      <c r="L51" s="34"/>
      <c r="M51" s="34"/>
      <c r="N51" s="34"/>
      <c r="O51" s="34"/>
      <c r="P51" s="34"/>
      <c r="Q51" s="34"/>
      <c r="R51" s="34"/>
    </row>
    <row r="52" spans="1:18" x14ac:dyDescent="0.25">
      <c r="A52" s="28"/>
    </row>
    <row r="53" spans="1:18" ht="30" x14ac:dyDescent="0.25">
      <c r="A53" s="3" t="s">
        <v>2</v>
      </c>
      <c r="B53" s="3" t="s">
        <v>3</v>
      </c>
      <c r="C53" s="16" t="s">
        <v>115</v>
      </c>
      <c r="D53" s="70" t="s">
        <v>134</v>
      </c>
      <c r="E53" s="16" t="s">
        <v>135</v>
      </c>
      <c r="F53" s="70" t="s">
        <v>134</v>
      </c>
      <c r="G53" s="79" t="s">
        <v>148</v>
      </c>
      <c r="H53" s="17" t="s">
        <v>65</v>
      </c>
      <c r="I53" s="17" t="s">
        <v>116</v>
      </c>
      <c r="J53" s="26"/>
    </row>
    <row r="54" spans="1:18" x14ac:dyDescent="0.25">
      <c r="A54" s="4"/>
      <c r="B54" s="5" t="s">
        <v>122</v>
      </c>
      <c r="C54" s="9">
        <f>C55+C85+C94+C186+C202+C212</f>
        <v>4113538.8</v>
      </c>
      <c r="D54" s="73">
        <f t="shared" ref="D54:D120" si="20">E54-C54</f>
        <v>-86826.330000000075</v>
      </c>
      <c r="E54" s="9">
        <f>E55+E85+E94+E186+E202+E212</f>
        <v>4026712.4699999997</v>
      </c>
      <c r="F54" s="73">
        <f>G54-E54</f>
        <v>200393.86000000034</v>
      </c>
      <c r="G54" s="9">
        <f>G55+G85+G94+G186+G202+G207+G212</f>
        <v>4227106.33</v>
      </c>
      <c r="H54" s="9">
        <f>H55+H85+H94+H186+H212</f>
        <v>4395680.2</v>
      </c>
      <c r="I54" s="9">
        <f>I55+I85+I94+I186+I212</f>
        <v>4395680.2</v>
      </c>
      <c r="J54" s="26"/>
    </row>
    <row r="55" spans="1:18" x14ac:dyDescent="0.25">
      <c r="A55" s="80">
        <v>2101</v>
      </c>
      <c r="B55" s="80" t="s">
        <v>153</v>
      </c>
      <c r="C55" s="81">
        <f>C56+C65+C72+C76</f>
        <v>3466104.81</v>
      </c>
      <c r="D55" s="82">
        <f t="shared" si="20"/>
        <v>136328.54999999981</v>
      </c>
      <c r="E55" s="81">
        <f t="shared" ref="E55:I55" si="21">E56+E65+E72+E76</f>
        <v>3602433.36</v>
      </c>
      <c r="F55" s="82">
        <f t="shared" ref="F55:F120" si="22">G55-E55</f>
        <v>151939.22999999998</v>
      </c>
      <c r="G55" s="81">
        <f>G56+G65+G72+G76</f>
        <v>3754372.59</v>
      </c>
      <c r="H55" s="81">
        <f t="shared" si="21"/>
        <v>3729808.2</v>
      </c>
      <c r="I55" s="81">
        <f t="shared" si="21"/>
        <v>3729808.2</v>
      </c>
      <c r="J55" s="11"/>
    </row>
    <row r="56" spans="1:18" x14ac:dyDescent="0.25">
      <c r="A56" s="4" t="s">
        <v>13</v>
      </c>
      <c r="B56" s="4" t="s">
        <v>157</v>
      </c>
      <c r="C56" s="6">
        <f>C57</f>
        <v>116952</v>
      </c>
      <c r="D56" s="73">
        <f t="shared" si="20"/>
        <v>456</v>
      </c>
      <c r="E56" s="6">
        <f t="shared" ref="E56:I56" si="23">E57</f>
        <v>117408</v>
      </c>
      <c r="F56" s="73">
        <f t="shared" si="22"/>
        <v>0</v>
      </c>
      <c r="G56" s="6">
        <f t="shared" si="23"/>
        <v>117408</v>
      </c>
      <c r="H56" s="6">
        <f t="shared" si="23"/>
        <v>117408</v>
      </c>
      <c r="I56" s="6">
        <f t="shared" si="23"/>
        <v>117408</v>
      </c>
      <c r="J56" s="7"/>
      <c r="K56" s="8"/>
      <c r="M56" s="21"/>
    </row>
    <row r="57" spans="1:18" x14ac:dyDescent="0.25">
      <c r="A57" s="83" t="s">
        <v>14</v>
      </c>
      <c r="B57" s="5" t="s">
        <v>82</v>
      </c>
      <c r="C57" s="6">
        <f>C58+C63</f>
        <v>116952</v>
      </c>
      <c r="D57" s="73">
        <f t="shared" si="20"/>
        <v>456</v>
      </c>
      <c r="E57" s="6">
        <f t="shared" ref="E57:I57" si="24">E58+E63</f>
        <v>117408</v>
      </c>
      <c r="F57" s="73">
        <f t="shared" si="22"/>
        <v>0</v>
      </c>
      <c r="G57" s="6">
        <f t="shared" si="24"/>
        <v>117408</v>
      </c>
      <c r="H57" s="6">
        <f t="shared" si="24"/>
        <v>117408</v>
      </c>
      <c r="I57" s="6">
        <f t="shared" si="24"/>
        <v>117408</v>
      </c>
      <c r="J57" s="7"/>
      <c r="M57" s="31"/>
      <c r="N57" s="31"/>
    </row>
    <row r="58" spans="1:18" x14ac:dyDescent="0.25">
      <c r="A58" s="4">
        <v>32</v>
      </c>
      <c r="B58" s="5" t="s">
        <v>12</v>
      </c>
      <c r="C58" s="6">
        <f>SUM(C59:C62)</f>
        <v>112952</v>
      </c>
      <c r="D58" s="73">
        <f t="shared" si="20"/>
        <v>456</v>
      </c>
      <c r="E58" s="6">
        <f t="shared" ref="E58" si="25">SUM(E59:E62)</f>
        <v>113408</v>
      </c>
      <c r="F58" s="73">
        <f t="shared" si="22"/>
        <v>400</v>
      </c>
      <c r="G58" s="6">
        <f>SUM(G59:G62)</f>
        <v>113808</v>
      </c>
      <c r="H58" s="6">
        <v>113408</v>
      </c>
      <c r="I58" s="6">
        <f>H58</f>
        <v>113408</v>
      </c>
      <c r="J58" s="22"/>
      <c r="M58" s="31"/>
      <c r="N58" s="31"/>
    </row>
    <row r="59" spans="1:18" x14ac:dyDescent="0.25">
      <c r="A59" s="4">
        <v>321</v>
      </c>
      <c r="B59" s="5" t="s">
        <v>15</v>
      </c>
      <c r="C59" s="6">
        <f>17000+1000</f>
        <v>18000</v>
      </c>
      <c r="D59" s="73">
        <f t="shared" si="20"/>
        <v>0</v>
      </c>
      <c r="E59" s="6">
        <v>18000</v>
      </c>
      <c r="F59" s="73">
        <f t="shared" si="22"/>
        <v>-14253.45</v>
      </c>
      <c r="G59" s="6">
        <v>3746.55</v>
      </c>
      <c r="H59" s="6"/>
      <c r="I59" s="6"/>
      <c r="J59" s="22"/>
      <c r="M59" s="31"/>
      <c r="N59" s="31"/>
    </row>
    <row r="60" spans="1:18" x14ac:dyDescent="0.25">
      <c r="A60" s="4">
        <v>322</v>
      </c>
      <c r="B60" s="5" t="s">
        <v>16</v>
      </c>
      <c r="C60" s="6">
        <f>25000+8000+2500+952</f>
        <v>36452</v>
      </c>
      <c r="D60" s="73">
        <f t="shared" si="20"/>
        <v>456</v>
      </c>
      <c r="E60" s="6">
        <v>36908</v>
      </c>
      <c r="F60" s="73">
        <f t="shared" si="22"/>
        <v>9633.5999999999985</v>
      </c>
      <c r="G60" s="6">
        <v>46541.599999999999</v>
      </c>
      <c r="H60" s="6"/>
      <c r="I60" s="6"/>
      <c r="J60" s="22"/>
      <c r="N60" s="31"/>
    </row>
    <row r="61" spans="1:18" x14ac:dyDescent="0.25">
      <c r="A61" s="4">
        <v>323</v>
      </c>
      <c r="B61" s="5" t="s">
        <v>17</v>
      </c>
      <c r="C61" s="6">
        <f>10000+10000+20000+2500+2000+4000+4500+1000</f>
        <v>54000</v>
      </c>
      <c r="D61" s="73">
        <f t="shared" si="20"/>
        <v>0</v>
      </c>
      <c r="E61" s="6">
        <v>54000</v>
      </c>
      <c r="F61" s="73">
        <f t="shared" si="22"/>
        <v>3610</v>
      </c>
      <c r="G61" s="6">
        <v>57610</v>
      </c>
      <c r="H61" s="6"/>
      <c r="I61" s="6"/>
      <c r="J61" s="22"/>
      <c r="M61" s="31"/>
      <c r="N61" s="32"/>
    </row>
    <row r="62" spans="1:18" x14ac:dyDescent="0.25">
      <c r="A62" s="4">
        <v>329</v>
      </c>
      <c r="B62" s="5" t="s">
        <v>18</v>
      </c>
      <c r="C62" s="6">
        <f>500+3000+1000</f>
        <v>4500</v>
      </c>
      <c r="D62" s="73">
        <f t="shared" si="20"/>
        <v>0</v>
      </c>
      <c r="E62" s="6">
        <v>4500</v>
      </c>
      <c r="F62" s="73">
        <f t="shared" si="22"/>
        <v>1409.8500000000004</v>
      </c>
      <c r="G62" s="6">
        <v>5909.85</v>
      </c>
      <c r="H62" s="6"/>
      <c r="I62" s="6"/>
      <c r="J62" s="22"/>
    </row>
    <row r="63" spans="1:18" x14ac:dyDescent="0.25">
      <c r="A63" s="4">
        <v>34</v>
      </c>
      <c r="B63" s="5" t="s">
        <v>19</v>
      </c>
      <c r="C63" s="6">
        <f>C64</f>
        <v>4000</v>
      </c>
      <c r="D63" s="73">
        <f t="shared" si="20"/>
        <v>0</v>
      </c>
      <c r="E63" s="6">
        <f t="shared" ref="E63" si="26">E64</f>
        <v>4000</v>
      </c>
      <c r="F63" s="73">
        <f t="shared" si="22"/>
        <v>-400</v>
      </c>
      <c r="G63" s="6">
        <f>G64</f>
        <v>3600</v>
      </c>
      <c r="H63" s="6">
        <f>C63</f>
        <v>4000</v>
      </c>
      <c r="I63" s="6">
        <f>H63</f>
        <v>4000</v>
      </c>
      <c r="J63" s="22"/>
    </row>
    <row r="64" spans="1:18" x14ac:dyDescent="0.25">
      <c r="A64" s="4">
        <v>343</v>
      </c>
      <c r="B64" s="5" t="s">
        <v>20</v>
      </c>
      <c r="C64" s="6">
        <v>4000</v>
      </c>
      <c r="D64" s="73">
        <f t="shared" si="20"/>
        <v>0</v>
      </c>
      <c r="E64" s="6">
        <v>4000</v>
      </c>
      <c r="F64" s="73">
        <f t="shared" si="22"/>
        <v>-400</v>
      </c>
      <c r="G64" s="6">
        <v>3600</v>
      </c>
      <c r="H64" s="6"/>
      <c r="I64" s="6"/>
      <c r="J64" s="22"/>
    </row>
    <row r="65" spans="1:18" x14ac:dyDescent="0.25">
      <c r="A65" s="4" t="s">
        <v>21</v>
      </c>
      <c r="B65" s="4" t="s">
        <v>152</v>
      </c>
      <c r="C65" s="6">
        <f>C66</f>
        <v>312062.81</v>
      </c>
      <c r="D65" s="73">
        <f t="shared" si="20"/>
        <v>136872.54999999999</v>
      </c>
      <c r="E65" s="6">
        <f t="shared" ref="E65:I65" si="27">E66</f>
        <v>448935.36</v>
      </c>
      <c r="F65" s="73">
        <f t="shared" si="22"/>
        <v>-29345.76999999996</v>
      </c>
      <c r="G65" s="6">
        <f t="shared" si="27"/>
        <v>419589.59</v>
      </c>
      <c r="H65" s="6">
        <f t="shared" si="27"/>
        <v>411824.8</v>
      </c>
      <c r="I65" s="6">
        <f t="shared" si="27"/>
        <v>411824.8</v>
      </c>
      <c r="J65" s="7"/>
      <c r="K65" s="8"/>
    </row>
    <row r="66" spans="1:18" x14ac:dyDescent="0.25">
      <c r="A66" s="83" t="s">
        <v>14</v>
      </c>
      <c r="B66" s="5" t="s">
        <v>82</v>
      </c>
      <c r="C66" s="6">
        <f>C67+C70</f>
        <v>312062.81</v>
      </c>
      <c r="D66" s="73">
        <f t="shared" si="20"/>
        <v>136872.54999999999</v>
      </c>
      <c r="E66" s="6">
        <f t="shared" ref="E66:I66" si="28">E67+E70</f>
        <v>448935.36</v>
      </c>
      <c r="F66" s="73">
        <f t="shared" si="22"/>
        <v>-29345.76999999996</v>
      </c>
      <c r="G66" s="6">
        <f t="shared" ref="G66" si="29">G67+G70</f>
        <v>419589.59</v>
      </c>
      <c r="H66" s="6">
        <f t="shared" si="28"/>
        <v>411824.8</v>
      </c>
      <c r="I66" s="6">
        <f t="shared" si="28"/>
        <v>411824.8</v>
      </c>
      <c r="J66" s="7"/>
      <c r="M66" s="31"/>
      <c r="N66" s="32"/>
    </row>
    <row r="67" spans="1:18" x14ac:dyDescent="0.25">
      <c r="A67" s="4">
        <v>32</v>
      </c>
      <c r="B67" s="5" t="s">
        <v>12</v>
      </c>
      <c r="C67" s="6">
        <f>SUM(C68:C69)</f>
        <v>5500</v>
      </c>
      <c r="D67" s="76">
        <f t="shared" ref="D67:E67" si="30">SUM(D68:D69)</f>
        <v>80000</v>
      </c>
      <c r="E67" s="6">
        <f t="shared" si="30"/>
        <v>85500</v>
      </c>
      <c r="F67" s="73">
        <f t="shared" si="22"/>
        <v>0</v>
      </c>
      <c r="G67" s="6">
        <f>SUM(G68:G69)</f>
        <v>85500</v>
      </c>
      <c r="H67" s="6">
        <f>C67</f>
        <v>5500</v>
      </c>
      <c r="I67" s="6">
        <f>H67</f>
        <v>5500</v>
      </c>
      <c r="J67" s="22"/>
    </row>
    <row r="68" spans="1:18" x14ac:dyDescent="0.25">
      <c r="A68" s="4">
        <v>322</v>
      </c>
      <c r="B68" s="5" t="s">
        <v>16</v>
      </c>
      <c r="C68" s="6">
        <v>0</v>
      </c>
      <c r="D68" s="73">
        <f t="shared" si="20"/>
        <v>80000</v>
      </c>
      <c r="E68" s="6">
        <v>80000</v>
      </c>
      <c r="F68" s="73">
        <f t="shared" si="22"/>
        <v>0</v>
      </c>
      <c r="G68" s="6">
        <v>80000</v>
      </c>
      <c r="H68" s="6"/>
      <c r="I68" s="6"/>
      <c r="J68" s="22"/>
    </row>
    <row r="69" spans="1:18" x14ac:dyDescent="0.25">
      <c r="A69" s="4">
        <v>323</v>
      </c>
      <c r="B69" s="5" t="s">
        <v>130</v>
      </c>
      <c r="C69" s="6">
        <v>5500</v>
      </c>
      <c r="D69" s="73">
        <f t="shared" si="20"/>
        <v>0</v>
      </c>
      <c r="E69" s="6">
        <v>5500</v>
      </c>
      <c r="F69" s="73">
        <f t="shared" si="22"/>
        <v>0</v>
      </c>
      <c r="G69" s="6">
        <v>5500</v>
      </c>
      <c r="H69" s="6"/>
      <c r="I69" s="6"/>
      <c r="J69" s="22"/>
    </row>
    <row r="70" spans="1:18" x14ac:dyDescent="0.25">
      <c r="A70" s="4">
        <v>37</v>
      </c>
      <c r="B70" s="5" t="s">
        <v>52</v>
      </c>
      <c r="C70" s="6">
        <f>C71</f>
        <v>306562.81</v>
      </c>
      <c r="D70" s="73">
        <f t="shared" si="20"/>
        <v>56872.549999999988</v>
      </c>
      <c r="E70" s="6">
        <f t="shared" ref="E70" si="31">E71</f>
        <v>363435.36</v>
      </c>
      <c r="F70" s="73">
        <f t="shared" si="22"/>
        <v>-29345.76999999996</v>
      </c>
      <c r="G70" s="6">
        <f>G71</f>
        <v>334089.59000000003</v>
      </c>
      <c r="H70" s="6">
        <v>406324.8</v>
      </c>
      <c r="I70" s="6">
        <f>H70</f>
        <v>406324.8</v>
      </c>
      <c r="J70" s="22"/>
    </row>
    <row r="71" spans="1:18" x14ac:dyDescent="0.25">
      <c r="A71" s="4">
        <v>372</v>
      </c>
      <c r="B71" s="5" t="s">
        <v>151</v>
      </c>
      <c r="C71" s="6">
        <v>306562.81</v>
      </c>
      <c r="D71" s="73">
        <f t="shared" si="20"/>
        <v>56872.549999999988</v>
      </c>
      <c r="E71" s="6">
        <v>363435.36</v>
      </c>
      <c r="F71" s="73">
        <f t="shared" si="22"/>
        <v>-29345.76999999996</v>
      </c>
      <c r="G71" s="6">
        <v>334089.59000000003</v>
      </c>
      <c r="H71" s="6"/>
      <c r="I71" s="6"/>
      <c r="J71" s="22"/>
    </row>
    <row r="72" spans="1:18" s="35" customFormat="1" ht="14.45" customHeight="1" x14ac:dyDescent="0.25">
      <c r="A72" s="4" t="s">
        <v>55</v>
      </c>
      <c r="B72" s="5" t="s">
        <v>154</v>
      </c>
      <c r="C72" s="6">
        <f>C73</f>
        <v>2000</v>
      </c>
      <c r="D72" s="73">
        <f t="shared" si="20"/>
        <v>-1000</v>
      </c>
      <c r="E72" s="6">
        <f t="shared" ref="E72:I74" si="32">E73</f>
        <v>1000</v>
      </c>
      <c r="F72" s="73">
        <f t="shared" si="22"/>
        <v>0</v>
      </c>
      <c r="G72" s="6">
        <f t="shared" si="32"/>
        <v>1000</v>
      </c>
      <c r="H72" s="6">
        <f>H73</f>
        <v>1500</v>
      </c>
      <c r="I72" s="6">
        <f t="shared" si="32"/>
        <v>1500</v>
      </c>
      <c r="J72" s="33"/>
      <c r="K72" s="34"/>
      <c r="L72" s="34"/>
      <c r="M72" s="34"/>
      <c r="N72" s="34"/>
      <c r="O72" s="34"/>
      <c r="P72" s="34"/>
      <c r="Q72" s="34"/>
      <c r="R72" s="34"/>
    </row>
    <row r="73" spans="1:18" s="35" customFormat="1" x14ac:dyDescent="0.25">
      <c r="A73" s="4">
        <v>32300</v>
      </c>
      <c r="B73" s="5" t="s">
        <v>93</v>
      </c>
      <c r="C73" s="6">
        <f>C74</f>
        <v>2000</v>
      </c>
      <c r="D73" s="73">
        <f t="shared" si="20"/>
        <v>-1000</v>
      </c>
      <c r="E73" s="6">
        <f t="shared" si="32"/>
        <v>1000</v>
      </c>
      <c r="F73" s="73">
        <f t="shared" si="22"/>
        <v>0</v>
      </c>
      <c r="G73" s="6">
        <f t="shared" si="32"/>
        <v>1000</v>
      </c>
      <c r="H73" s="6">
        <f>H74</f>
        <v>1500</v>
      </c>
      <c r="I73" s="6">
        <f t="shared" si="32"/>
        <v>1500</v>
      </c>
      <c r="J73" s="33"/>
      <c r="K73" s="34"/>
      <c r="L73" s="34"/>
      <c r="M73" s="34"/>
      <c r="N73" s="34"/>
      <c r="O73" s="34"/>
      <c r="P73" s="34"/>
      <c r="Q73" s="34"/>
      <c r="R73" s="34"/>
    </row>
    <row r="74" spans="1:18" x14ac:dyDescent="0.25">
      <c r="A74" s="12">
        <v>32</v>
      </c>
      <c r="B74" s="13" t="s">
        <v>12</v>
      </c>
      <c r="C74" s="15">
        <f>C75</f>
        <v>2000</v>
      </c>
      <c r="D74" s="73">
        <f t="shared" si="20"/>
        <v>-1000</v>
      </c>
      <c r="E74" s="15">
        <f t="shared" si="32"/>
        <v>1000</v>
      </c>
      <c r="F74" s="73">
        <f t="shared" si="22"/>
        <v>0</v>
      </c>
      <c r="G74" s="15">
        <f t="shared" si="32"/>
        <v>1000</v>
      </c>
      <c r="H74" s="15">
        <v>1500</v>
      </c>
      <c r="I74" s="15">
        <f>H74</f>
        <v>1500</v>
      </c>
      <c r="J74" s="22"/>
    </row>
    <row r="75" spans="1:18" x14ac:dyDescent="0.25">
      <c r="A75" s="12">
        <v>322</v>
      </c>
      <c r="B75" s="5" t="s">
        <v>16</v>
      </c>
      <c r="C75" s="15">
        <v>2000</v>
      </c>
      <c r="D75" s="73">
        <f t="shared" si="20"/>
        <v>-1000</v>
      </c>
      <c r="E75" s="15">
        <v>1000</v>
      </c>
      <c r="F75" s="73">
        <f t="shared" si="22"/>
        <v>0</v>
      </c>
      <c r="G75" s="15">
        <v>1000</v>
      </c>
      <c r="H75" s="15"/>
      <c r="I75" s="15"/>
      <c r="J75" s="22"/>
    </row>
    <row r="76" spans="1:18" x14ac:dyDescent="0.25">
      <c r="A76" s="4" t="s">
        <v>142</v>
      </c>
      <c r="B76" s="4" t="s">
        <v>143</v>
      </c>
      <c r="C76" s="6">
        <f>C77</f>
        <v>3035090</v>
      </c>
      <c r="D76" s="73">
        <f t="shared" si="20"/>
        <v>0</v>
      </c>
      <c r="E76" s="6">
        <f t="shared" ref="E76:I76" si="33">E77</f>
        <v>3035090</v>
      </c>
      <c r="F76" s="73">
        <f t="shared" si="22"/>
        <v>181285</v>
      </c>
      <c r="G76" s="6">
        <f t="shared" si="33"/>
        <v>3216375</v>
      </c>
      <c r="H76" s="6">
        <f t="shared" si="33"/>
        <v>3199075.4</v>
      </c>
      <c r="I76" s="6">
        <f t="shared" si="33"/>
        <v>3199075.4</v>
      </c>
      <c r="J76" s="22"/>
    </row>
    <row r="77" spans="1:18" x14ac:dyDescent="0.25">
      <c r="A77" s="83" t="s">
        <v>64</v>
      </c>
      <c r="B77" s="5" t="s">
        <v>97</v>
      </c>
      <c r="C77" s="6">
        <f>C78+C82</f>
        <v>3035090</v>
      </c>
      <c r="D77" s="73">
        <f t="shared" si="20"/>
        <v>0</v>
      </c>
      <c r="E77" s="6">
        <f t="shared" ref="E77:I77" si="34">E78+E82</f>
        <v>3035090</v>
      </c>
      <c r="F77" s="73">
        <f t="shared" si="22"/>
        <v>181285</v>
      </c>
      <c r="G77" s="6">
        <f t="shared" ref="G77" si="35">G78+G82</f>
        <v>3216375</v>
      </c>
      <c r="H77" s="6">
        <f t="shared" si="34"/>
        <v>3199075.4</v>
      </c>
      <c r="I77" s="6">
        <f t="shared" si="34"/>
        <v>3199075.4</v>
      </c>
      <c r="J77" s="22"/>
    </row>
    <row r="78" spans="1:18" x14ac:dyDescent="0.25">
      <c r="A78" s="12">
        <v>31</v>
      </c>
      <c r="B78" s="13" t="s">
        <v>9</v>
      </c>
      <c r="C78" s="15">
        <f>SUM(C79:C81)</f>
        <v>2838090</v>
      </c>
      <c r="D78" s="73">
        <f t="shared" si="20"/>
        <v>0</v>
      </c>
      <c r="E78" s="15">
        <f t="shared" ref="E78" si="36">SUM(E79:E81)</f>
        <v>2838090</v>
      </c>
      <c r="F78" s="73">
        <f t="shared" si="22"/>
        <v>204410</v>
      </c>
      <c r="G78" s="15">
        <f>SUM(G79:G81)</f>
        <v>3042500</v>
      </c>
      <c r="H78" s="15">
        <v>3002075.4</v>
      </c>
      <c r="I78" s="15">
        <f>H78</f>
        <v>3002075.4</v>
      </c>
      <c r="J78" s="22"/>
    </row>
    <row r="79" spans="1:18" x14ac:dyDescent="0.25">
      <c r="A79" s="12">
        <v>311</v>
      </c>
      <c r="B79" s="13" t="s">
        <v>10</v>
      </c>
      <c r="C79" s="15">
        <f>2346000+10000+15000</f>
        <v>2371000</v>
      </c>
      <c r="D79" s="73">
        <f t="shared" si="20"/>
        <v>0</v>
      </c>
      <c r="E79" s="15">
        <f>C79</f>
        <v>2371000</v>
      </c>
      <c r="F79" s="73">
        <f t="shared" si="22"/>
        <v>159000</v>
      </c>
      <c r="G79" s="15">
        <v>2530000</v>
      </c>
      <c r="H79" s="15"/>
      <c r="I79" s="15"/>
      <c r="J79" s="22"/>
    </row>
    <row r="80" spans="1:18" ht="30" x14ac:dyDescent="0.25">
      <c r="A80" s="12">
        <v>312</v>
      </c>
      <c r="B80" s="13" t="s">
        <v>149</v>
      </c>
      <c r="C80" s="15">
        <f>80000</f>
        <v>80000</v>
      </c>
      <c r="D80" s="73">
        <f t="shared" si="20"/>
        <v>0</v>
      </c>
      <c r="E80" s="15">
        <f t="shared" ref="E80:E81" si="37">C80</f>
        <v>80000</v>
      </c>
      <c r="F80" s="73">
        <f t="shared" si="22"/>
        <v>20000</v>
      </c>
      <c r="G80" s="15">
        <v>100000</v>
      </c>
      <c r="H80" s="15"/>
      <c r="I80" s="15"/>
      <c r="J80" s="22"/>
    </row>
    <row r="81" spans="1:18" x14ac:dyDescent="0.25">
      <c r="A81" s="12">
        <v>313</v>
      </c>
      <c r="B81" s="13" t="s">
        <v>11</v>
      </c>
      <c r="C81" s="15">
        <f>387090</f>
        <v>387090</v>
      </c>
      <c r="D81" s="73">
        <f t="shared" si="20"/>
        <v>0</v>
      </c>
      <c r="E81" s="15">
        <f t="shared" si="37"/>
        <v>387090</v>
      </c>
      <c r="F81" s="73">
        <f t="shared" si="22"/>
        <v>25410</v>
      </c>
      <c r="G81" s="15">
        <v>412500</v>
      </c>
      <c r="H81" s="15"/>
      <c r="I81" s="15"/>
      <c r="J81" s="22"/>
    </row>
    <row r="82" spans="1:18" x14ac:dyDescent="0.25">
      <c r="A82" s="12">
        <v>32</v>
      </c>
      <c r="B82" s="13" t="s">
        <v>12</v>
      </c>
      <c r="C82" s="15">
        <f>SUM(C83:C84)</f>
        <v>197000</v>
      </c>
      <c r="D82" s="73">
        <f t="shared" si="20"/>
        <v>0</v>
      </c>
      <c r="E82" s="15">
        <f t="shared" ref="E82" si="38">SUM(E83:E84)</f>
        <v>197000</v>
      </c>
      <c r="F82" s="73">
        <f t="shared" si="22"/>
        <v>-23125</v>
      </c>
      <c r="G82" s="15">
        <f>SUM(G83:G84)</f>
        <v>173875</v>
      </c>
      <c r="H82" s="15">
        <f>C82</f>
        <v>197000</v>
      </c>
      <c r="I82" s="15">
        <f>H82</f>
        <v>197000</v>
      </c>
      <c r="J82" s="22"/>
    </row>
    <row r="83" spans="1:18" x14ac:dyDescent="0.25">
      <c r="A83" s="12">
        <v>321</v>
      </c>
      <c r="B83" s="13" t="s">
        <v>158</v>
      </c>
      <c r="C83" s="15">
        <v>182000</v>
      </c>
      <c r="D83" s="73">
        <f t="shared" si="20"/>
        <v>0</v>
      </c>
      <c r="E83" s="15">
        <f>C83</f>
        <v>182000</v>
      </c>
      <c r="F83" s="73">
        <f t="shared" si="22"/>
        <v>-19000</v>
      </c>
      <c r="G83" s="15">
        <v>163000</v>
      </c>
      <c r="H83" s="15"/>
      <c r="I83" s="15"/>
      <c r="J83" s="22"/>
    </row>
    <row r="84" spans="1:18" x14ac:dyDescent="0.25">
      <c r="A84" s="12">
        <v>329</v>
      </c>
      <c r="B84" s="13" t="s">
        <v>159</v>
      </c>
      <c r="C84" s="15">
        <v>15000</v>
      </c>
      <c r="D84" s="73">
        <f t="shared" si="20"/>
        <v>0</v>
      </c>
      <c r="E84" s="15">
        <f>C84</f>
        <v>15000</v>
      </c>
      <c r="F84" s="73">
        <f t="shared" si="22"/>
        <v>-4125</v>
      </c>
      <c r="G84" s="15">
        <v>10875</v>
      </c>
      <c r="H84" s="15"/>
      <c r="I84" s="15"/>
      <c r="J84" s="22"/>
    </row>
    <row r="85" spans="1:18" ht="30" x14ac:dyDescent="0.25">
      <c r="A85" s="80">
        <v>2102</v>
      </c>
      <c r="B85" s="80" t="s">
        <v>85</v>
      </c>
      <c r="C85" s="81">
        <f>C86</f>
        <v>193433.99</v>
      </c>
      <c r="D85" s="82">
        <f t="shared" si="20"/>
        <v>-187761.99</v>
      </c>
      <c r="E85" s="81">
        <f t="shared" ref="E85:I86" si="39">E86</f>
        <v>5672</v>
      </c>
      <c r="F85" s="82">
        <f t="shared" si="22"/>
        <v>9427.39</v>
      </c>
      <c r="G85" s="81">
        <f t="shared" si="39"/>
        <v>15099.39</v>
      </c>
      <c r="H85" s="81">
        <f t="shared" si="39"/>
        <v>93672</v>
      </c>
      <c r="I85" s="81">
        <f t="shared" si="39"/>
        <v>93672</v>
      </c>
      <c r="J85" s="11"/>
    </row>
    <row r="86" spans="1:18" s="55" customFormat="1" ht="14.45" customHeight="1" x14ac:dyDescent="0.25">
      <c r="A86" s="5" t="s">
        <v>22</v>
      </c>
      <c r="B86" s="5" t="s">
        <v>150</v>
      </c>
      <c r="C86" s="9">
        <f>C87</f>
        <v>193433.99</v>
      </c>
      <c r="D86" s="73">
        <f t="shared" si="20"/>
        <v>-187761.99</v>
      </c>
      <c r="E86" s="9">
        <f t="shared" si="39"/>
        <v>5672</v>
      </c>
      <c r="F86" s="73">
        <f t="shared" si="22"/>
        <v>9427.39</v>
      </c>
      <c r="G86" s="9">
        <f t="shared" si="39"/>
        <v>15099.39</v>
      </c>
      <c r="H86" s="9">
        <f t="shared" si="39"/>
        <v>93672</v>
      </c>
      <c r="I86" s="9">
        <f t="shared" si="39"/>
        <v>93672</v>
      </c>
      <c r="J86" s="60"/>
      <c r="K86" s="54"/>
      <c r="L86" s="54"/>
      <c r="M86" s="54"/>
      <c r="N86" s="54"/>
      <c r="O86" s="54"/>
      <c r="P86" s="54"/>
      <c r="Q86" s="54"/>
      <c r="R86" s="54"/>
    </row>
    <row r="87" spans="1:18" x14ac:dyDescent="0.25">
      <c r="A87" s="83" t="s">
        <v>23</v>
      </c>
      <c r="B87" s="5" t="s">
        <v>86</v>
      </c>
      <c r="C87" s="6">
        <f>C88+C92</f>
        <v>193433.99</v>
      </c>
      <c r="D87" s="73">
        <f t="shared" si="20"/>
        <v>-187761.99</v>
      </c>
      <c r="E87" s="6">
        <f t="shared" ref="E87:I87" si="40">E88+E92</f>
        <v>5672</v>
      </c>
      <c r="F87" s="73">
        <f t="shared" si="22"/>
        <v>9427.39</v>
      </c>
      <c r="G87" s="6">
        <f t="shared" ref="G87" si="41">G88+G92</f>
        <v>15099.39</v>
      </c>
      <c r="H87" s="6">
        <f t="shared" si="40"/>
        <v>93672</v>
      </c>
      <c r="I87" s="6">
        <f t="shared" si="40"/>
        <v>93672</v>
      </c>
      <c r="J87" s="7"/>
      <c r="M87" s="34"/>
    </row>
    <row r="88" spans="1:18" x14ac:dyDescent="0.25">
      <c r="A88" s="4">
        <v>32</v>
      </c>
      <c r="B88" s="5" t="s">
        <v>12</v>
      </c>
      <c r="C88" s="6">
        <f>SUM(C89:C91)</f>
        <v>93672</v>
      </c>
      <c r="D88" s="73">
        <f t="shared" si="20"/>
        <v>-88000</v>
      </c>
      <c r="E88" s="6">
        <f t="shared" ref="E88" si="42">SUM(E89:E91)</f>
        <v>5672</v>
      </c>
      <c r="F88" s="73">
        <f t="shared" si="22"/>
        <v>9427.39</v>
      </c>
      <c r="G88" s="6">
        <f>SUM(G89:G91)</f>
        <v>15099.39</v>
      </c>
      <c r="H88" s="6">
        <f>C88</f>
        <v>93672</v>
      </c>
      <c r="I88" s="6">
        <f>H88</f>
        <v>93672</v>
      </c>
      <c r="J88" s="22"/>
    </row>
    <row r="89" spans="1:18" x14ac:dyDescent="0.25">
      <c r="A89" s="4">
        <v>322</v>
      </c>
      <c r="B89" s="5" t="s">
        <v>110</v>
      </c>
      <c r="C89" s="6">
        <v>88000</v>
      </c>
      <c r="D89" s="73">
        <f t="shared" si="20"/>
        <v>-88000</v>
      </c>
      <c r="E89" s="6">
        <v>0</v>
      </c>
      <c r="F89" s="73">
        <f t="shared" si="22"/>
        <v>0</v>
      </c>
      <c r="G89" s="6">
        <v>0</v>
      </c>
      <c r="H89" s="6"/>
      <c r="I89" s="6"/>
      <c r="J89" s="22"/>
    </row>
    <row r="90" spans="1:18" x14ac:dyDescent="0.25">
      <c r="A90" s="4">
        <v>323</v>
      </c>
      <c r="B90" s="5" t="s">
        <v>160</v>
      </c>
      <c r="C90" s="6">
        <v>0</v>
      </c>
      <c r="D90" s="73">
        <f t="shared" si="20"/>
        <v>0</v>
      </c>
      <c r="E90" s="6">
        <v>0</v>
      </c>
      <c r="F90" s="73">
        <f t="shared" si="22"/>
        <v>9375</v>
      </c>
      <c r="G90" s="6">
        <v>9375</v>
      </c>
      <c r="H90" s="6"/>
      <c r="I90" s="6"/>
      <c r="J90" s="22"/>
    </row>
    <row r="91" spans="1:18" x14ac:dyDescent="0.25">
      <c r="A91" s="4">
        <v>329</v>
      </c>
      <c r="B91" s="5" t="s">
        <v>56</v>
      </c>
      <c r="C91" s="6">
        <v>5672</v>
      </c>
      <c r="D91" s="73">
        <f t="shared" si="20"/>
        <v>0</v>
      </c>
      <c r="E91" s="6">
        <v>5672</v>
      </c>
      <c r="F91" s="73">
        <f t="shared" si="22"/>
        <v>52.390000000000327</v>
      </c>
      <c r="G91" s="6">
        <v>5724.39</v>
      </c>
      <c r="H91" s="6"/>
      <c r="I91" s="6"/>
      <c r="J91" s="22"/>
    </row>
    <row r="92" spans="1:18" x14ac:dyDescent="0.25">
      <c r="A92" s="12">
        <v>37</v>
      </c>
      <c r="B92" s="13" t="s">
        <v>52</v>
      </c>
      <c r="C92" s="15">
        <f>C93</f>
        <v>99761.99</v>
      </c>
      <c r="D92" s="73">
        <f t="shared" si="20"/>
        <v>-99761.99</v>
      </c>
      <c r="E92" s="15">
        <f t="shared" ref="E92:G92" si="43">E93</f>
        <v>0</v>
      </c>
      <c r="F92" s="73">
        <f t="shared" si="22"/>
        <v>0</v>
      </c>
      <c r="G92" s="15">
        <f t="shared" si="43"/>
        <v>0</v>
      </c>
      <c r="H92" s="15">
        <v>0</v>
      </c>
      <c r="I92" s="15">
        <v>0</v>
      </c>
      <c r="J92" s="22"/>
    </row>
    <row r="93" spans="1:18" x14ac:dyDescent="0.25">
      <c r="A93" s="4">
        <v>372</v>
      </c>
      <c r="B93" s="5" t="s">
        <v>109</v>
      </c>
      <c r="C93" s="6">
        <v>99761.99</v>
      </c>
      <c r="D93" s="73">
        <f t="shared" si="20"/>
        <v>-99761.99</v>
      </c>
      <c r="E93" s="6">
        <v>0</v>
      </c>
      <c r="F93" s="73">
        <f t="shared" si="22"/>
        <v>0</v>
      </c>
      <c r="G93" s="6">
        <v>0</v>
      </c>
      <c r="H93" s="6"/>
      <c r="I93" s="6"/>
      <c r="J93" s="22"/>
    </row>
    <row r="94" spans="1:18" x14ac:dyDescent="0.25">
      <c r="A94" s="80">
        <v>2301</v>
      </c>
      <c r="B94" s="80" t="s">
        <v>175</v>
      </c>
      <c r="C94" s="81">
        <f>C95+C107+C127+C143+C150+C159+C163+C167+C171+C175+C179</f>
        <v>443000</v>
      </c>
      <c r="D94" s="82">
        <f t="shared" si="20"/>
        <v>-44253</v>
      </c>
      <c r="E94" s="81">
        <f t="shared" ref="E94:I94" si="44">E95+E107+E127+E143+E150+E159+E163+E167+E171+E175+E179</f>
        <v>398747</v>
      </c>
      <c r="F94" s="82">
        <f t="shared" si="22"/>
        <v>-31125.859999999928</v>
      </c>
      <c r="G94" s="81">
        <f t="shared" si="44"/>
        <v>367621.14000000007</v>
      </c>
      <c r="H94" s="81">
        <f>H95+H107+H127+H143+H150+H159+H163+H167+H171+H175+H179</f>
        <v>566200</v>
      </c>
      <c r="I94" s="81">
        <f t="shared" si="44"/>
        <v>566200</v>
      </c>
      <c r="J94" s="11"/>
    </row>
    <row r="95" spans="1:18" x14ac:dyDescent="0.25">
      <c r="A95" s="4" t="s">
        <v>57</v>
      </c>
      <c r="B95" s="4" t="s">
        <v>58</v>
      </c>
      <c r="C95" s="6">
        <f>C96+C99+C104</f>
        <v>8000</v>
      </c>
      <c r="D95" s="73">
        <f t="shared" si="20"/>
        <v>5247</v>
      </c>
      <c r="E95" s="6">
        <f>E96+E99+E104</f>
        <v>13247</v>
      </c>
      <c r="F95" s="73">
        <f t="shared" si="22"/>
        <v>2178.3999999999996</v>
      </c>
      <c r="G95" s="6">
        <f t="shared" ref="G95:I95" si="45">G96+G99+G104</f>
        <v>15425.4</v>
      </c>
      <c r="H95" s="6">
        <f>H96+H99+H104</f>
        <v>17000</v>
      </c>
      <c r="I95" s="6">
        <f t="shared" si="45"/>
        <v>17000</v>
      </c>
      <c r="J95" s="7"/>
      <c r="K95" s="8"/>
    </row>
    <row r="96" spans="1:18" x14ac:dyDescent="0.25">
      <c r="A96" s="4">
        <v>11001</v>
      </c>
      <c r="B96" s="4" t="s">
        <v>86</v>
      </c>
      <c r="C96" s="6">
        <f>C97</f>
        <v>0</v>
      </c>
      <c r="D96" s="73">
        <f t="shared" si="20"/>
        <v>152</v>
      </c>
      <c r="E96" s="6">
        <f t="shared" ref="E96:I97" si="46">E97</f>
        <v>152</v>
      </c>
      <c r="F96" s="73">
        <f t="shared" si="22"/>
        <v>2078.4</v>
      </c>
      <c r="G96" s="6">
        <f t="shared" si="46"/>
        <v>2230.4</v>
      </c>
      <c r="H96" s="6">
        <f t="shared" si="46"/>
        <v>0</v>
      </c>
      <c r="I96" s="6">
        <f t="shared" si="46"/>
        <v>0</v>
      </c>
      <c r="J96" s="7"/>
      <c r="K96" s="8"/>
    </row>
    <row r="97" spans="1:18" x14ac:dyDescent="0.25">
      <c r="A97" s="4">
        <v>32</v>
      </c>
      <c r="B97" s="5" t="s">
        <v>12</v>
      </c>
      <c r="C97" s="6">
        <f>C98</f>
        <v>0</v>
      </c>
      <c r="D97" s="73">
        <f t="shared" si="20"/>
        <v>152</v>
      </c>
      <c r="E97" s="6">
        <f t="shared" si="46"/>
        <v>152</v>
      </c>
      <c r="F97" s="73">
        <f t="shared" si="22"/>
        <v>2078.4</v>
      </c>
      <c r="G97" s="6">
        <f t="shared" si="46"/>
        <v>2230.4</v>
      </c>
      <c r="H97" s="6">
        <v>0</v>
      </c>
      <c r="I97" s="6">
        <v>0</v>
      </c>
      <c r="J97" s="7"/>
      <c r="K97" s="8"/>
    </row>
    <row r="98" spans="1:18" x14ac:dyDescent="0.25">
      <c r="A98" s="4">
        <v>321</v>
      </c>
      <c r="B98" s="5" t="s">
        <v>15</v>
      </c>
      <c r="C98" s="6">
        <v>0</v>
      </c>
      <c r="D98" s="73">
        <f t="shared" si="20"/>
        <v>152</v>
      </c>
      <c r="E98" s="6">
        <v>152</v>
      </c>
      <c r="F98" s="73">
        <f t="shared" si="22"/>
        <v>2078.4</v>
      </c>
      <c r="G98" s="6">
        <v>2230.4</v>
      </c>
      <c r="H98" s="6"/>
      <c r="I98" s="6"/>
      <c r="J98" s="7"/>
      <c r="K98" s="8"/>
    </row>
    <row r="99" spans="1:18" s="35" customFormat="1" x14ac:dyDescent="0.25">
      <c r="A99" s="5">
        <v>58300</v>
      </c>
      <c r="B99" s="5" t="s">
        <v>88</v>
      </c>
      <c r="C99" s="6">
        <f>C100</f>
        <v>8000</v>
      </c>
      <c r="D99" s="73">
        <f t="shared" si="20"/>
        <v>4095</v>
      </c>
      <c r="E99" s="6">
        <f t="shared" ref="E99:I99" si="47">E100</f>
        <v>12095</v>
      </c>
      <c r="F99" s="73">
        <f t="shared" si="22"/>
        <v>0</v>
      </c>
      <c r="G99" s="6">
        <f t="shared" si="47"/>
        <v>12095</v>
      </c>
      <c r="H99" s="6">
        <f t="shared" si="47"/>
        <v>16000</v>
      </c>
      <c r="I99" s="6">
        <f t="shared" si="47"/>
        <v>16000</v>
      </c>
      <c r="J99" s="7"/>
      <c r="K99" s="34"/>
      <c r="L99" s="34"/>
      <c r="M99" s="34"/>
      <c r="N99" s="34"/>
      <c r="O99" s="34"/>
      <c r="P99" s="34"/>
      <c r="Q99" s="34"/>
      <c r="R99" s="34"/>
    </row>
    <row r="100" spans="1:18" x14ac:dyDescent="0.25">
      <c r="A100" s="5">
        <v>32</v>
      </c>
      <c r="B100" s="13" t="s">
        <v>12</v>
      </c>
      <c r="C100" s="6">
        <f>SUM(C101:C103)</f>
        <v>8000</v>
      </c>
      <c r="D100" s="73">
        <f t="shared" si="20"/>
        <v>4095</v>
      </c>
      <c r="E100" s="6">
        <f t="shared" ref="E100" si="48">SUM(E101:E103)</f>
        <v>12095</v>
      </c>
      <c r="F100" s="73">
        <f t="shared" si="22"/>
        <v>0</v>
      </c>
      <c r="G100" s="6">
        <f>SUM(G101:G103)</f>
        <v>12095</v>
      </c>
      <c r="H100" s="6">
        <v>16000</v>
      </c>
      <c r="I100" s="6">
        <f>H100</f>
        <v>16000</v>
      </c>
      <c r="J100" s="11"/>
    </row>
    <row r="101" spans="1:18" x14ac:dyDescent="0.25">
      <c r="A101" s="5">
        <v>322</v>
      </c>
      <c r="B101" s="5" t="s">
        <v>16</v>
      </c>
      <c r="C101" s="6">
        <v>0</v>
      </c>
      <c r="D101" s="73">
        <f t="shared" si="20"/>
        <v>5070</v>
      </c>
      <c r="E101" s="6">
        <v>5070</v>
      </c>
      <c r="F101" s="73">
        <f t="shared" si="22"/>
        <v>0</v>
      </c>
      <c r="G101" s="6">
        <v>5070</v>
      </c>
      <c r="H101" s="6"/>
      <c r="I101" s="6"/>
      <c r="J101" s="11"/>
    </row>
    <row r="102" spans="1:18" x14ac:dyDescent="0.25">
      <c r="A102" s="5">
        <v>323</v>
      </c>
      <c r="B102" s="5" t="s">
        <v>17</v>
      </c>
      <c r="C102" s="6">
        <v>0</v>
      </c>
      <c r="D102" s="73">
        <f t="shared" si="20"/>
        <v>7025</v>
      </c>
      <c r="E102" s="6">
        <v>7025</v>
      </c>
      <c r="F102" s="73">
        <f t="shared" si="22"/>
        <v>0</v>
      </c>
      <c r="G102" s="6">
        <v>7025</v>
      </c>
      <c r="H102" s="6"/>
      <c r="I102" s="6"/>
      <c r="J102" s="11"/>
    </row>
    <row r="103" spans="1:18" x14ac:dyDescent="0.25">
      <c r="A103" s="4">
        <v>329</v>
      </c>
      <c r="B103" s="5" t="s">
        <v>18</v>
      </c>
      <c r="C103" s="6">
        <v>8000</v>
      </c>
      <c r="D103" s="73">
        <f t="shared" si="20"/>
        <v>-8000</v>
      </c>
      <c r="E103" s="6">
        <v>0</v>
      </c>
      <c r="F103" s="73">
        <f t="shared" si="22"/>
        <v>0</v>
      </c>
      <c r="G103" s="6">
        <v>0</v>
      </c>
      <c r="H103" s="6"/>
      <c r="I103" s="6"/>
      <c r="J103" s="11"/>
    </row>
    <row r="104" spans="1:18" x14ac:dyDescent="0.25">
      <c r="A104" s="4">
        <v>62300</v>
      </c>
      <c r="B104" s="5" t="s">
        <v>136</v>
      </c>
      <c r="C104" s="6">
        <f>C105</f>
        <v>0</v>
      </c>
      <c r="D104" s="73">
        <f t="shared" si="20"/>
        <v>1000</v>
      </c>
      <c r="E104" s="6">
        <f t="shared" ref="E104:I105" si="49">E105</f>
        <v>1000</v>
      </c>
      <c r="F104" s="73">
        <f t="shared" si="22"/>
        <v>100</v>
      </c>
      <c r="G104" s="6">
        <f t="shared" si="49"/>
        <v>1100</v>
      </c>
      <c r="H104" s="6">
        <f t="shared" si="49"/>
        <v>1000</v>
      </c>
      <c r="I104" s="6">
        <f t="shared" si="49"/>
        <v>1000</v>
      </c>
      <c r="J104" s="11"/>
    </row>
    <row r="105" spans="1:18" x14ac:dyDescent="0.25">
      <c r="A105" s="4">
        <v>32</v>
      </c>
      <c r="B105" s="5" t="s">
        <v>12</v>
      </c>
      <c r="C105" s="6">
        <f>C106</f>
        <v>0</v>
      </c>
      <c r="D105" s="73">
        <f t="shared" si="20"/>
        <v>1000</v>
      </c>
      <c r="E105" s="6">
        <f t="shared" si="49"/>
        <v>1000</v>
      </c>
      <c r="F105" s="73">
        <f t="shared" si="22"/>
        <v>100</v>
      </c>
      <c r="G105" s="6">
        <f t="shared" si="49"/>
        <v>1100</v>
      </c>
      <c r="H105" s="6">
        <v>1000</v>
      </c>
      <c r="I105" s="6">
        <f>H105</f>
        <v>1000</v>
      </c>
      <c r="J105" s="11"/>
    </row>
    <row r="106" spans="1:18" x14ac:dyDescent="0.25">
      <c r="A106" s="4">
        <v>329</v>
      </c>
      <c r="B106" s="5" t="s">
        <v>18</v>
      </c>
      <c r="C106" s="6">
        <v>0</v>
      </c>
      <c r="D106" s="73">
        <f t="shared" si="20"/>
        <v>1000</v>
      </c>
      <c r="E106" s="6">
        <v>1000</v>
      </c>
      <c r="F106" s="73">
        <f t="shared" si="22"/>
        <v>100</v>
      </c>
      <c r="G106" s="6">
        <v>1100</v>
      </c>
      <c r="H106" s="6"/>
      <c r="I106" s="6"/>
      <c r="J106" s="11"/>
    </row>
    <row r="107" spans="1:18" x14ac:dyDescent="0.25">
      <c r="A107" s="4" t="s">
        <v>24</v>
      </c>
      <c r="B107" s="4" t="s">
        <v>25</v>
      </c>
      <c r="C107" s="6">
        <f>C108+C112+C124</f>
        <v>213000</v>
      </c>
      <c r="D107" s="73">
        <f t="shared" si="20"/>
        <v>-42000</v>
      </c>
      <c r="E107" s="6">
        <f t="shared" ref="E107:I107" si="50">E108+E112+E124</f>
        <v>171000</v>
      </c>
      <c r="F107" s="73">
        <f t="shared" si="22"/>
        <v>-29000</v>
      </c>
      <c r="G107" s="6">
        <f>G108+G112+G124</f>
        <v>142000</v>
      </c>
      <c r="H107" s="6">
        <f t="shared" si="50"/>
        <v>195000</v>
      </c>
      <c r="I107" s="6">
        <f t="shared" si="50"/>
        <v>195000</v>
      </c>
      <c r="J107" s="7"/>
      <c r="K107" s="8"/>
    </row>
    <row r="108" spans="1:18" x14ac:dyDescent="0.25">
      <c r="A108" s="83" t="s">
        <v>32</v>
      </c>
      <c r="B108" s="5" t="s">
        <v>93</v>
      </c>
      <c r="C108" s="6">
        <f>C109</f>
        <v>8000</v>
      </c>
      <c r="D108" s="73">
        <f t="shared" si="20"/>
        <v>-2000</v>
      </c>
      <c r="E108" s="6">
        <f t="shared" ref="E108:E109" si="51">E109</f>
        <v>6000</v>
      </c>
      <c r="F108" s="73">
        <f t="shared" si="22"/>
        <v>-1000</v>
      </c>
      <c r="G108" s="6">
        <f>G109</f>
        <v>5000</v>
      </c>
      <c r="H108" s="6">
        <f>H109</f>
        <v>6000</v>
      </c>
      <c r="I108" s="6">
        <f>I109</f>
        <v>6000</v>
      </c>
      <c r="J108" s="7"/>
      <c r="K108" s="8"/>
    </row>
    <row r="109" spans="1:18" x14ac:dyDescent="0.25">
      <c r="A109" s="4">
        <v>32</v>
      </c>
      <c r="B109" s="5" t="s">
        <v>12</v>
      </c>
      <c r="C109" s="6">
        <f>C110</f>
        <v>8000</v>
      </c>
      <c r="D109" s="73">
        <f t="shared" si="20"/>
        <v>-2000</v>
      </c>
      <c r="E109" s="6">
        <f t="shared" si="51"/>
        <v>6000</v>
      </c>
      <c r="F109" s="73">
        <f t="shared" si="22"/>
        <v>-1000</v>
      </c>
      <c r="G109" s="6">
        <f>SUM(G110:G111)</f>
        <v>5000</v>
      </c>
      <c r="H109" s="6">
        <v>6000</v>
      </c>
      <c r="I109" s="6">
        <f>H109</f>
        <v>6000</v>
      </c>
      <c r="J109" s="7"/>
      <c r="K109" s="8"/>
    </row>
    <row r="110" spans="1:18" x14ac:dyDescent="0.25">
      <c r="A110" s="4">
        <v>322</v>
      </c>
      <c r="B110" s="5" t="s">
        <v>16</v>
      </c>
      <c r="C110" s="6">
        <v>8000</v>
      </c>
      <c r="D110" s="73">
        <f t="shared" si="20"/>
        <v>-2000</v>
      </c>
      <c r="E110" s="6">
        <v>6000</v>
      </c>
      <c r="F110" s="73">
        <f t="shared" si="22"/>
        <v>-2000</v>
      </c>
      <c r="G110" s="6">
        <v>4000</v>
      </c>
      <c r="H110" s="6"/>
      <c r="I110" s="6"/>
      <c r="J110" s="7"/>
      <c r="K110" s="8"/>
    </row>
    <row r="111" spans="1:18" x14ac:dyDescent="0.25">
      <c r="A111" s="4">
        <v>323</v>
      </c>
      <c r="B111" s="5" t="s">
        <v>161</v>
      </c>
      <c r="C111" s="6">
        <v>0</v>
      </c>
      <c r="D111" s="73">
        <f t="shared" si="20"/>
        <v>0</v>
      </c>
      <c r="E111" s="6">
        <v>0</v>
      </c>
      <c r="F111" s="73">
        <f t="shared" si="22"/>
        <v>1000</v>
      </c>
      <c r="G111" s="6">
        <v>1000</v>
      </c>
      <c r="H111" s="6"/>
      <c r="I111" s="6"/>
      <c r="J111" s="7"/>
      <c r="K111" s="8"/>
    </row>
    <row r="112" spans="1:18" x14ac:dyDescent="0.25">
      <c r="A112" s="83" t="s">
        <v>26</v>
      </c>
      <c r="B112" s="5" t="s">
        <v>90</v>
      </c>
      <c r="C112" s="6">
        <f>C113+C119+C121</f>
        <v>190000</v>
      </c>
      <c r="D112" s="73">
        <f t="shared" si="20"/>
        <v>-40000</v>
      </c>
      <c r="E112" s="6">
        <f t="shared" ref="E112:I112" si="52">E113+E119+E121</f>
        <v>150000</v>
      </c>
      <c r="F112" s="73">
        <f t="shared" si="22"/>
        <v>-20000</v>
      </c>
      <c r="G112" s="6">
        <f t="shared" ref="G112" si="53">G113+G119+G121</f>
        <v>130000</v>
      </c>
      <c r="H112" s="6">
        <f>H113+H119+H121</f>
        <v>174000</v>
      </c>
      <c r="I112" s="6">
        <f t="shared" si="52"/>
        <v>174000</v>
      </c>
      <c r="J112" s="7"/>
      <c r="K112" s="29"/>
    </row>
    <row r="113" spans="1:12" x14ac:dyDescent="0.25">
      <c r="A113" s="4">
        <v>32</v>
      </c>
      <c r="B113" s="5" t="s">
        <v>12</v>
      </c>
      <c r="C113" s="6">
        <f>SUM(C114:C118)</f>
        <v>178000</v>
      </c>
      <c r="D113" s="73">
        <f t="shared" si="20"/>
        <v>-40000</v>
      </c>
      <c r="E113" s="6">
        <f t="shared" ref="E113" si="54">SUM(E114:E118)</f>
        <v>138000</v>
      </c>
      <c r="F113" s="73">
        <f t="shared" si="22"/>
        <v>-15000</v>
      </c>
      <c r="G113" s="6">
        <f>SUM(G114:G118)</f>
        <v>123000</v>
      </c>
      <c r="H113" s="6">
        <v>157000</v>
      </c>
      <c r="I113" s="6">
        <f>H113</f>
        <v>157000</v>
      </c>
      <c r="J113" s="22"/>
      <c r="L113" s="36"/>
    </row>
    <row r="114" spans="1:12" x14ac:dyDescent="0.25">
      <c r="A114" s="4">
        <v>321</v>
      </c>
      <c r="B114" s="5" t="s">
        <v>15</v>
      </c>
      <c r="C114" s="6">
        <f>3000+1000+500</f>
        <v>4500</v>
      </c>
      <c r="D114" s="73">
        <f t="shared" si="20"/>
        <v>0</v>
      </c>
      <c r="E114" s="6">
        <v>4500</v>
      </c>
      <c r="F114" s="73">
        <f t="shared" si="22"/>
        <v>-2000</v>
      </c>
      <c r="G114" s="6">
        <v>2500</v>
      </c>
      <c r="H114" s="6"/>
      <c r="I114" s="6"/>
      <c r="J114" s="33"/>
    </row>
    <row r="115" spans="1:12" x14ac:dyDescent="0.25">
      <c r="A115" s="4">
        <v>322</v>
      </c>
      <c r="B115" s="5" t="s">
        <v>16</v>
      </c>
      <c r="C115" s="6">
        <f>5000+135000+1000+6000+2500+1000</f>
        <v>150500</v>
      </c>
      <c r="D115" s="73">
        <f t="shared" si="20"/>
        <v>-40000</v>
      </c>
      <c r="E115" s="6">
        <v>110500</v>
      </c>
      <c r="F115" s="73">
        <f t="shared" si="22"/>
        <v>-4000</v>
      </c>
      <c r="G115" s="6">
        <v>106500</v>
      </c>
      <c r="H115" s="6"/>
      <c r="I115" s="6"/>
      <c r="J115" s="33"/>
    </row>
    <row r="116" spans="1:12" x14ac:dyDescent="0.25">
      <c r="A116" s="4">
        <v>323</v>
      </c>
      <c r="B116" s="5" t="s">
        <v>17</v>
      </c>
      <c r="C116" s="6">
        <f>2000+5000+5000+1000+1000+1000+3000+1000</f>
        <v>19000</v>
      </c>
      <c r="D116" s="73">
        <f t="shared" si="20"/>
        <v>0</v>
      </c>
      <c r="E116" s="6">
        <v>19000</v>
      </c>
      <c r="F116" s="73">
        <f t="shared" si="22"/>
        <v>-9000</v>
      </c>
      <c r="G116" s="6">
        <v>10000</v>
      </c>
      <c r="H116" s="6"/>
      <c r="I116" s="6"/>
      <c r="J116" s="33"/>
    </row>
    <row r="117" spans="1:12" x14ac:dyDescent="0.25">
      <c r="A117" s="4">
        <v>324</v>
      </c>
      <c r="B117" s="5" t="s">
        <v>89</v>
      </c>
      <c r="C117" s="6">
        <v>1000</v>
      </c>
      <c r="D117" s="73">
        <f t="shared" si="20"/>
        <v>0</v>
      </c>
      <c r="E117" s="6">
        <v>1000</v>
      </c>
      <c r="F117" s="73">
        <f t="shared" si="22"/>
        <v>0</v>
      </c>
      <c r="G117" s="6">
        <v>1000</v>
      </c>
      <c r="H117" s="6"/>
      <c r="I117" s="6"/>
      <c r="J117" s="33"/>
    </row>
    <row r="118" spans="1:12" x14ac:dyDescent="0.25">
      <c r="A118" s="4">
        <v>329</v>
      </c>
      <c r="B118" s="5" t="s">
        <v>18</v>
      </c>
      <c r="C118" s="6">
        <v>3000</v>
      </c>
      <c r="D118" s="73">
        <f t="shared" si="20"/>
        <v>0</v>
      </c>
      <c r="E118" s="6">
        <v>3000</v>
      </c>
      <c r="F118" s="73">
        <f t="shared" si="22"/>
        <v>0</v>
      </c>
      <c r="G118" s="6">
        <v>3000</v>
      </c>
      <c r="H118" s="6"/>
      <c r="I118" s="6"/>
      <c r="J118" s="33"/>
    </row>
    <row r="119" spans="1:12" x14ac:dyDescent="0.25">
      <c r="A119" s="4">
        <v>34</v>
      </c>
      <c r="B119" s="5" t="s">
        <v>19</v>
      </c>
      <c r="C119" s="6">
        <f>C120</f>
        <v>1000</v>
      </c>
      <c r="D119" s="73">
        <f t="shared" si="20"/>
        <v>0</v>
      </c>
      <c r="E119" s="6">
        <f t="shared" ref="E119" si="55">E120</f>
        <v>1000</v>
      </c>
      <c r="F119" s="73">
        <f t="shared" si="22"/>
        <v>0</v>
      </c>
      <c r="G119" s="6">
        <f>G120</f>
        <v>1000</v>
      </c>
      <c r="H119" s="6">
        <f>C119</f>
        <v>1000</v>
      </c>
      <c r="I119" s="6">
        <f>H119</f>
        <v>1000</v>
      </c>
      <c r="J119" s="22"/>
    </row>
    <row r="120" spans="1:12" x14ac:dyDescent="0.25">
      <c r="A120" s="4">
        <v>343</v>
      </c>
      <c r="B120" s="5" t="s">
        <v>20</v>
      </c>
      <c r="C120" s="6">
        <v>1000</v>
      </c>
      <c r="D120" s="73">
        <f t="shared" si="20"/>
        <v>0</v>
      </c>
      <c r="E120" s="6">
        <v>1000</v>
      </c>
      <c r="F120" s="73">
        <f t="shared" si="22"/>
        <v>0</v>
      </c>
      <c r="G120" s="6">
        <v>1000</v>
      </c>
      <c r="H120" s="6"/>
      <c r="I120" s="6"/>
      <c r="J120" s="33"/>
    </row>
    <row r="121" spans="1:12" x14ac:dyDescent="0.25">
      <c r="A121" s="4">
        <v>42</v>
      </c>
      <c r="B121" s="5" t="s">
        <v>42</v>
      </c>
      <c r="C121" s="6">
        <f>SUM(C122:C123)</f>
        <v>11000</v>
      </c>
      <c r="D121" s="73">
        <f t="shared" ref="D121:D194" si="56">E121-C121</f>
        <v>0</v>
      </c>
      <c r="E121" s="6">
        <f t="shared" ref="E121" si="57">SUM(E122:E123)</f>
        <v>11000</v>
      </c>
      <c r="F121" s="73">
        <f t="shared" ref="F121:F194" si="58">G121-E121</f>
        <v>-5000</v>
      </c>
      <c r="G121" s="6">
        <f>SUM(G122:G123)</f>
        <v>6000</v>
      </c>
      <c r="H121" s="6">
        <v>16000</v>
      </c>
      <c r="I121" s="6">
        <f>H121</f>
        <v>16000</v>
      </c>
      <c r="J121" s="22"/>
    </row>
    <row r="122" spans="1:12" x14ac:dyDescent="0.25">
      <c r="A122" s="4">
        <v>422</v>
      </c>
      <c r="B122" s="5" t="s">
        <v>27</v>
      </c>
      <c r="C122" s="6">
        <v>10000</v>
      </c>
      <c r="D122" s="73">
        <f t="shared" si="56"/>
        <v>0</v>
      </c>
      <c r="E122" s="6">
        <v>10000</v>
      </c>
      <c r="F122" s="73">
        <f t="shared" si="58"/>
        <v>-5000</v>
      </c>
      <c r="G122" s="6">
        <v>5000</v>
      </c>
      <c r="H122" s="6"/>
      <c r="I122" s="6"/>
      <c r="J122" s="33"/>
    </row>
    <row r="123" spans="1:12" x14ac:dyDescent="0.25">
      <c r="A123" s="4">
        <v>424</v>
      </c>
      <c r="B123" s="5" t="s">
        <v>39</v>
      </c>
      <c r="C123" s="6">
        <v>1000</v>
      </c>
      <c r="D123" s="73">
        <f t="shared" si="56"/>
        <v>0</v>
      </c>
      <c r="E123" s="6">
        <v>1000</v>
      </c>
      <c r="F123" s="73">
        <f t="shared" si="58"/>
        <v>0</v>
      </c>
      <c r="G123" s="6">
        <v>1000</v>
      </c>
      <c r="H123" s="6"/>
      <c r="I123" s="6"/>
      <c r="J123" s="33"/>
    </row>
    <row r="124" spans="1:12" x14ac:dyDescent="0.25">
      <c r="A124" s="83" t="s">
        <v>28</v>
      </c>
      <c r="B124" s="5" t="s">
        <v>91</v>
      </c>
      <c r="C124" s="6">
        <f>C125</f>
        <v>15000</v>
      </c>
      <c r="D124" s="73">
        <f t="shared" si="56"/>
        <v>0</v>
      </c>
      <c r="E124" s="6">
        <f t="shared" ref="E124:I125" si="59">E125</f>
        <v>15000</v>
      </c>
      <c r="F124" s="73">
        <f t="shared" si="58"/>
        <v>-8000</v>
      </c>
      <c r="G124" s="6">
        <f t="shared" si="59"/>
        <v>7000</v>
      </c>
      <c r="H124" s="6">
        <f t="shared" si="59"/>
        <v>15000</v>
      </c>
      <c r="I124" s="6">
        <f t="shared" si="59"/>
        <v>15000</v>
      </c>
      <c r="J124" s="33"/>
      <c r="K124" s="29"/>
    </row>
    <row r="125" spans="1:12" x14ac:dyDescent="0.25">
      <c r="A125" s="4">
        <v>32</v>
      </c>
      <c r="B125" s="5" t="s">
        <v>12</v>
      </c>
      <c r="C125" s="6">
        <f>C126</f>
        <v>15000</v>
      </c>
      <c r="D125" s="73">
        <f t="shared" si="56"/>
        <v>0</v>
      </c>
      <c r="E125" s="6">
        <f t="shared" si="59"/>
        <v>15000</v>
      </c>
      <c r="F125" s="73">
        <f t="shared" si="58"/>
        <v>-8000</v>
      </c>
      <c r="G125" s="6">
        <f>G126</f>
        <v>7000</v>
      </c>
      <c r="H125" s="6">
        <f>C125</f>
        <v>15000</v>
      </c>
      <c r="I125" s="6">
        <f>H125</f>
        <v>15000</v>
      </c>
      <c r="J125" s="22"/>
    </row>
    <row r="126" spans="1:12" x14ac:dyDescent="0.25">
      <c r="A126" s="4">
        <v>322</v>
      </c>
      <c r="B126" s="5" t="s">
        <v>16</v>
      </c>
      <c r="C126" s="6">
        <v>15000</v>
      </c>
      <c r="D126" s="73">
        <f t="shared" si="56"/>
        <v>0</v>
      </c>
      <c r="E126" s="6">
        <v>15000</v>
      </c>
      <c r="F126" s="73">
        <f t="shared" si="58"/>
        <v>-8000</v>
      </c>
      <c r="G126" s="6">
        <v>7000</v>
      </c>
      <c r="H126" s="6"/>
      <c r="I126" s="6"/>
      <c r="J126" s="22"/>
    </row>
    <row r="127" spans="1:12" x14ac:dyDescent="0.25">
      <c r="A127" s="4" t="s">
        <v>29</v>
      </c>
      <c r="B127" s="4" t="s">
        <v>30</v>
      </c>
      <c r="C127" s="6">
        <f>C128+C136</f>
        <v>127000</v>
      </c>
      <c r="D127" s="73">
        <f t="shared" si="56"/>
        <v>-7000</v>
      </c>
      <c r="E127" s="6">
        <f t="shared" ref="E127:I127" si="60">E128+E136</f>
        <v>120000</v>
      </c>
      <c r="F127" s="73">
        <f t="shared" si="58"/>
        <v>11390</v>
      </c>
      <c r="G127" s="6">
        <f t="shared" ref="G127" si="61">G128+G136</f>
        <v>131390</v>
      </c>
      <c r="H127" s="6">
        <f t="shared" si="60"/>
        <v>281200</v>
      </c>
      <c r="I127" s="6">
        <f t="shared" si="60"/>
        <v>281200</v>
      </c>
      <c r="J127" s="7"/>
      <c r="K127" s="8"/>
    </row>
    <row r="128" spans="1:12" x14ac:dyDescent="0.25">
      <c r="A128" s="83" t="s">
        <v>26</v>
      </c>
      <c r="B128" s="5" t="s">
        <v>90</v>
      </c>
      <c r="C128" s="6">
        <f>C129+C133</f>
        <v>47000</v>
      </c>
      <c r="D128" s="73">
        <f t="shared" si="56"/>
        <v>-7000</v>
      </c>
      <c r="E128" s="6">
        <f t="shared" ref="E128:I128" si="62">E129+E133</f>
        <v>40000</v>
      </c>
      <c r="F128" s="73">
        <f t="shared" si="58"/>
        <v>1350</v>
      </c>
      <c r="G128" s="6">
        <f t="shared" ref="G128" si="63">G129+G133</f>
        <v>41350</v>
      </c>
      <c r="H128" s="6">
        <f t="shared" si="62"/>
        <v>62100</v>
      </c>
      <c r="I128" s="6">
        <f t="shared" si="62"/>
        <v>62100</v>
      </c>
      <c r="J128" s="7"/>
    </row>
    <row r="129" spans="1:10" x14ac:dyDescent="0.25">
      <c r="A129" s="4">
        <v>31</v>
      </c>
      <c r="B129" s="5" t="s">
        <v>9</v>
      </c>
      <c r="C129" s="6">
        <f>SUM(C130:C132)</f>
        <v>27579.260000000002</v>
      </c>
      <c r="D129" s="73">
        <f t="shared" si="56"/>
        <v>-5199.260000000002</v>
      </c>
      <c r="E129" s="6">
        <f t="shared" ref="E129" si="64">SUM(E130:E132)</f>
        <v>22380</v>
      </c>
      <c r="F129" s="73">
        <f t="shared" si="58"/>
        <v>11470</v>
      </c>
      <c r="G129" s="6">
        <f>SUM(G130:G132)</f>
        <v>33850</v>
      </c>
      <c r="H129" s="6">
        <v>45540</v>
      </c>
      <c r="I129" s="6">
        <f>H129</f>
        <v>45540</v>
      </c>
      <c r="J129" s="22"/>
    </row>
    <row r="130" spans="1:10" x14ac:dyDescent="0.25">
      <c r="A130" s="4">
        <v>311</v>
      </c>
      <c r="B130" s="5" t="s">
        <v>10</v>
      </c>
      <c r="C130" s="6">
        <f>22462.88+600</f>
        <v>23062.880000000001</v>
      </c>
      <c r="D130" s="73">
        <f t="shared" si="56"/>
        <v>-4462.880000000001</v>
      </c>
      <c r="E130" s="6">
        <v>18600</v>
      </c>
      <c r="F130" s="73">
        <f t="shared" si="58"/>
        <v>7900</v>
      </c>
      <c r="G130" s="6">
        <v>26500</v>
      </c>
      <c r="H130" s="6"/>
      <c r="I130" s="6"/>
      <c r="J130" s="22"/>
    </row>
    <row r="131" spans="1:10" ht="30" x14ac:dyDescent="0.25">
      <c r="A131" s="4">
        <v>312</v>
      </c>
      <c r="B131" s="5" t="s">
        <v>149</v>
      </c>
      <c r="C131" s="6">
        <f>810</f>
        <v>810</v>
      </c>
      <c r="D131" s="73">
        <f t="shared" si="56"/>
        <v>0</v>
      </c>
      <c r="E131" s="6">
        <v>810</v>
      </c>
      <c r="F131" s="73">
        <f t="shared" si="58"/>
        <v>2250</v>
      </c>
      <c r="G131" s="6">
        <v>3060</v>
      </c>
      <c r="H131" s="6"/>
      <c r="I131" s="6"/>
      <c r="J131" s="22"/>
    </row>
    <row r="132" spans="1:10" x14ac:dyDescent="0.25">
      <c r="A132" s="4">
        <v>313</v>
      </c>
      <c r="B132" s="5" t="s">
        <v>11</v>
      </c>
      <c r="C132" s="6">
        <f>3706.38</f>
        <v>3706.38</v>
      </c>
      <c r="D132" s="73">
        <f t="shared" si="56"/>
        <v>-736.38000000000011</v>
      </c>
      <c r="E132" s="6">
        <v>2970</v>
      </c>
      <c r="F132" s="73">
        <f t="shared" si="58"/>
        <v>1320</v>
      </c>
      <c r="G132" s="6">
        <v>4290</v>
      </c>
      <c r="H132" s="6"/>
      <c r="I132" s="6"/>
      <c r="J132" s="22"/>
    </row>
    <row r="133" spans="1:10" x14ac:dyDescent="0.25">
      <c r="A133" s="4">
        <v>32</v>
      </c>
      <c r="B133" s="5" t="s">
        <v>12</v>
      </c>
      <c r="C133" s="6">
        <f>SUM(C134:C135)</f>
        <v>19420.740000000002</v>
      </c>
      <c r="D133" s="73">
        <f t="shared" si="56"/>
        <v>-1800.7400000000016</v>
      </c>
      <c r="E133" s="6">
        <f t="shared" ref="E133" si="65">SUM(E134:E135)</f>
        <v>17620</v>
      </c>
      <c r="F133" s="73">
        <f t="shared" si="58"/>
        <v>-10120</v>
      </c>
      <c r="G133" s="6">
        <f>SUM(G134:G135)</f>
        <v>7500</v>
      </c>
      <c r="H133" s="6">
        <v>16560</v>
      </c>
      <c r="I133" s="6">
        <f>H133</f>
        <v>16560</v>
      </c>
      <c r="J133" s="22"/>
    </row>
    <row r="134" spans="1:10" x14ac:dyDescent="0.25">
      <c r="A134" s="4">
        <v>321</v>
      </c>
      <c r="B134" s="5" t="s">
        <v>15</v>
      </c>
      <c r="C134" s="6">
        <f>284.2+6422.26</f>
        <v>6706.46</v>
      </c>
      <c r="D134" s="73">
        <f t="shared" si="56"/>
        <v>-1422.2600000000002</v>
      </c>
      <c r="E134" s="6">
        <v>5284.2</v>
      </c>
      <c r="F134" s="73">
        <f t="shared" si="58"/>
        <v>215.80000000000018</v>
      </c>
      <c r="G134" s="6">
        <v>5500</v>
      </c>
      <c r="H134" s="6"/>
      <c r="I134" s="6"/>
      <c r="J134" s="22"/>
    </row>
    <row r="135" spans="1:10" x14ac:dyDescent="0.25">
      <c r="A135" s="4">
        <v>322</v>
      </c>
      <c r="B135" s="5" t="s">
        <v>16</v>
      </c>
      <c r="C135" s="6">
        <v>12714.28</v>
      </c>
      <c r="D135" s="73">
        <f t="shared" si="56"/>
        <v>-378.48000000000138</v>
      </c>
      <c r="E135" s="6">
        <v>12335.8</v>
      </c>
      <c r="F135" s="73">
        <f t="shared" si="58"/>
        <v>-10335.799999999999</v>
      </c>
      <c r="G135" s="6">
        <v>2000</v>
      </c>
      <c r="H135" s="6"/>
      <c r="I135" s="6"/>
      <c r="J135" s="22"/>
    </row>
    <row r="136" spans="1:10" x14ac:dyDescent="0.25">
      <c r="A136" s="83" t="s">
        <v>28</v>
      </c>
      <c r="B136" s="5" t="s">
        <v>91</v>
      </c>
      <c r="C136" s="6">
        <f>C137+C141</f>
        <v>80000</v>
      </c>
      <c r="D136" s="73">
        <f t="shared" si="56"/>
        <v>0</v>
      </c>
      <c r="E136" s="6">
        <f t="shared" ref="E136:I136" si="66">E137+E141</f>
        <v>80000</v>
      </c>
      <c r="F136" s="73">
        <f t="shared" si="58"/>
        <v>10040</v>
      </c>
      <c r="G136" s="6">
        <f t="shared" ref="G136" si="67">G137+G141</f>
        <v>90040</v>
      </c>
      <c r="H136" s="6">
        <f t="shared" si="66"/>
        <v>219100</v>
      </c>
      <c r="I136" s="6">
        <f t="shared" si="66"/>
        <v>219100</v>
      </c>
      <c r="J136" s="33"/>
    </row>
    <row r="137" spans="1:10" x14ac:dyDescent="0.25">
      <c r="A137" s="4">
        <v>31</v>
      </c>
      <c r="B137" s="5" t="s">
        <v>9</v>
      </c>
      <c r="C137" s="6">
        <f>SUM(C138:C140)</f>
        <v>64351.61</v>
      </c>
      <c r="D137" s="73">
        <f t="shared" si="56"/>
        <v>0</v>
      </c>
      <c r="E137" s="6">
        <f t="shared" ref="E137" si="68">SUM(E138:E140)</f>
        <v>64351.61</v>
      </c>
      <c r="F137" s="73">
        <f t="shared" si="58"/>
        <v>13688.39</v>
      </c>
      <c r="G137" s="6">
        <f>SUM(G138:G140)</f>
        <v>78040</v>
      </c>
      <c r="H137" s="6">
        <v>213100</v>
      </c>
      <c r="I137" s="6">
        <v>214100</v>
      </c>
      <c r="J137" s="22"/>
    </row>
    <row r="138" spans="1:10" x14ac:dyDescent="0.25">
      <c r="A138" s="4">
        <v>311</v>
      </c>
      <c r="B138" s="5" t="s">
        <v>10</v>
      </c>
      <c r="C138" s="6">
        <f>52413.4+1400</f>
        <v>53813.4</v>
      </c>
      <c r="D138" s="73">
        <f t="shared" si="56"/>
        <v>0</v>
      </c>
      <c r="E138" s="6">
        <f>C138</f>
        <v>53813.4</v>
      </c>
      <c r="F138" s="73">
        <f t="shared" si="58"/>
        <v>7186.5999999999985</v>
      </c>
      <c r="G138" s="6">
        <v>61000</v>
      </c>
      <c r="H138" s="6"/>
      <c r="I138" s="6"/>
      <c r="J138" s="22"/>
    </row>
    <row r="139" spans="1:10" ht="30" x14ac:dyDescent="0.25">
      <c r="A139" s="4">
        <v>312</v>
      </c>
      <c r="B139" s="5" t="s">
        <v>149</v>
      </c>
      <c r="C139" s="6">
        <f>1890</f>
        <v>1890</v>
      </c>
      <c r="D139" s="73">
        <f t="shared" si="56"/>
        <v>0</v>
      </c>
      <c r="E139" s="6">
        <f t="shared" ref="E139:E140" si="69">C139</f>
        <v>1890</v>
      </c>
      <c r="F139" s="73">
        <f t="shared" si="58"/>
        <v>5250</v>
      </c>
      <c r="G139" s="6">
        <v>7140</v>
      </c>
      <c r="H139" s="6"/>
      <c r="I139" s="6"/>
      <c r="J139" s="22"/>
    </row>
    <row r="140" spans="1:10" x14ac:dyDescent="0.25">
      <c r="A140" s="4">
        <v>313</v>
      </c>
      <c r="B140" s="5" t="s">
        <v>11</v>
      </c>
      <c r="C140" s="6">
        <f>8648.21</f>
        <v>8648.2099999999991</v>
      </c>
      <c r="D140" s="73">
        <f t="shared" si="56"/>
        <v>0</v>
      </c>
      <c r="E140" s="6">
        <f t="shared" si="69"/>
        <v>8648.2099999999991</v>
      </c>
      <c r="F140" s="73">
        <f t="shared" si="58"/>
        <v>1251.7900000000009</v>
      </c>
      <c r="G140" s="6">
        <v>9900</v>
      </c>
      <c r="H140" s="6"/>
      <c r="I140" s="6"/>
      <c r="J140" s="22"/>
    </row>
    <row r="141" spans="1:10" x14ac:dyDescent="0.25">
      <c r="A141" s="4">
        <v>32</v>
      </c>
      <c r="B141" s="5" t="s">
        <v>12</v>
      </c>
      <c r="C141" s="6">
        <f>C142</f>
        <v>15648.39</v>
      </c>
      <c r="D141" s="73">
        <f t="shared" si="56"/>
        <v>0</v>
      </c>
      <c r="E141" s="6">
        <f t="shared" ref="E141" si="70">E142</f>
        <v>15648.39</v>
      </c>
      <c r="F141" s="73">
        <f t="shared" si="58"/>
        <v>-3648.3899999999994</v>
      </c>
      <c r="G141" s="6">
        <f>G142</f>
        <v>12000</v>
      </c>
      <c r="H141" s="6">
        <v>6000</v>
      </c>
      <c r="I141" s="6">
        <v>5000</v>
      </c>
      <c r="J141" s="22"/>
    </row>
    <row r="142" spans="1:10" x14ac:dyDescent="0.25">
      <c r="A142" s="4">
        <v>321</v>
      </c>
      <c r="B142" s="5" t="s">
        <v>15</v>
      </c>
      <c r="C142" s="6">
        <f>663.13+14985.26</f>
        <v>15648.39</v>
      </c>
      <c r="D142" s="73">
        <f t="shared" si="56"/>
        <v>0</v>
      </c>
      <c r="E142" s="6">
        <f>C142</f>
        <v>15648.39</v>
      </c>
      <c r="F142" s="73">
        <f t="shared" si="58"/>
        <v>-3648.3899999999994</v>
      </c>
      <c r="G142" s="6">
        <v>12000</v>
      </c>
      <c r="H142" s="6"/>
      <c r="I142" s="6"/>
      <c r="J142" s="22"/>
    </row>
    <row r="143" spans="1:10" x14ac:dyDescent="0.25">
      <c r="A143" s="4" t="s">
        <v>31</v>
      </c>
      <c r="B143" s="4" t="s">
        <v>92</v>
      </c>
      <c r="C143" s="6">
        <f>C144+C147</f>
        <v>2000</v>
      </c>
      <c r="D143" s="73">
        <f t="shared" si="56"/>
        <v>-500</v>
      </c>
      <c r="E143" s="6">
        <f t="shared" ref="E143:I143" si="71">E144+E147</f>
        <v>1500</v>
      </c>
      <c r="F143" s="73">
        <f t="shared" si="58"/>
        <v>-1500</v>
      </c>
      <c r="G143" s="6">
        <f t="shared" ref="G143" si="72">G144+G147</f>
        <v>0</v>
      </c>
      <c r="H143" s="6">
        <f t="shared" si="71"/>
        <v>0</v>
      </c>
      <c r="I143" s="6">
        <f t="shared" si="71"/>
        <v>0</v>
      </c>
      <c r="J143" s="7"/>
    </row>
    <row r="144" spans="1:10" x14ac:dyDescent="0.25">
      <c r="A144" s="83" t="s">
        <v>32</v>
      </c>
      <c r="B144" s="5" t="s">
        <v>93</v>
      </c>
      <c r="C144" s="6">
        <f>C145</f>
        <v>1000</v>
      </c>
      <c r="D144" s="73">
        <f t="shared" si="56"/>
        <v>-500</v>
      </c>
      <c r="E144" s="6">
        <f t="shared" ref="E144:I144" si="73">E145</f>
        <v>500</v>
      </c>
      <c r="F144" s="73">
        <f t="shared" si="58"/>
        <v>-500</v>
      </c>
      <c r="G144" s="6">
        <f t="shared" si="73"/>
        <v>0</v>
      </c>
      <c r="H144" s="6">
        <f t="shared" si="73"/>
        <v>0</v>
      </c>
      <c r="I144" s="6">
        <f t="shared" si="73"/>
        <v>0</v>
      </c>
      <c r="J144" s="7"/>
    </row>
    <row r="145" spans="1:11" x14ac:dyDescent="0.25">
      <c r="A145" s="4">
        <v>32</v>
      </c>
      <c r="B145" s="5" t="s">
        <v>12</v>
      </c>
      <c r="C145" s="6">
        <f>SUM(C146:C146)</f>
        <v>1000</v>
      </c>
      <c r="D145" s="73">
        <f t="shared" si="56"/>
        <v>-500</v>
      </c>
      <c r="E145" s="6">
        <f t="shared" ref="E145:G145" si="74">SUM(E146:E146)</f>
        <v>500</v>
      </c>
      <c r="F145" s="73">
        <f t="shared" si="58"/>
        <v>-500</v>
      </c>
      <c r="G145" s="6">
        <f t="shared" si="74"/>
        <v>0</v>
      </c>
      <c r="H145" s="6">
        <v>0</v>
      </c>
      <c r="I145" s="6">
        <f>H145</f>
        <v>0</v>
      </c>
      <c r="J145" s="22"/>
    </row>
    <row r="146" spans="1:11" x14ac:dyDescent="0.25">
      <c r="A146" s="4">
        <v>329</v>
      </c>
      <c r="B146" s="5" t="s">
        <v>18</v>
      </c>
      <c r="C146" s="6">
        <v>1000</v>
      </c>
      <c r="D146" s="73">
        <f t="shared" si="56"/>
        <v>-500</v>
      </c>
      <c r="E146" s="6">
        <v>500</v>
      </c>
      <c r="F146" s="73">
        <f t="shared" si="58"/>
        <v>-500</v>
      </c>
      <c r="G146" s="6">
        <v>0</v>
      </c>
      <c r="H146" s="6"/>
      <c r="I146" s="6"/>
      <c r="J146" s="22"/>
    </row>
    <row r="147" spans="1:11" x14ac:dyDescent="0.25">
      <c r="A147" s="83" t="s">
        <v>33</v>
      </c>
      <c r="B147" s="13" t="s">
        <v>94</v>
      </c>
      <c r="C147" s="6">
        <f>C148</f>
        <v>1000</v>
      </c>
      <c r="D147" s="73">
        <f t="shared" si="56"/>
        <v>0</v>
      </c>
      <c r="E147" s="6">
        <f t="shared" ref="E147:I147" si="75">E148</f>
        <v>1000</v>
      </c>
      <c r="F147" s="73">
        <f t="shared" si="58"/>
        <v>-1000</v>
      </c>
      <c r="G147" s="6">
        <f t="shared" si="75"/>
        <v>0</v>
      </c>
      <c r="H147" s="6">
        <f t="shared" si="75"/>
        <v>0</v>
      </c>
      <c r="I147" s="6">
        <f t="shared" si="75"/>
        <v>0</v>
      </c>
      <c r="J147" s="7"/>
    </row>
    <row r="148" spans="1:11" x14ac:dyDescent="0.25">
      <c r="A148" s="4">
        <v>32</v>
      </c>
      <c r="B148" s="5" t="s">
        <v>12</v>
      </c>
      <c r="C148" s="6">
        <f>SUM(C149:C149)</f>
        <v>1000</v>
      </c>
      <c r="D148" s="73">
        <f t="shared" si="56"/>
        <v>0</v>
      </c>
      <c r="E148" s="6">
        <f t="shared" ref="E148:G148" si="76">SUM(E149:E149)</f>
        <v>1000</v>
      </c>
      <c r="F148" s="73">
        <f t="shared" si="58"/>
        <v>-1000</v>
      </c>
      <c r="G148" s="6">
        <f t="shared" si="76"/>
        <v>0</v>
      </c>
      <c r="H148" s="6">
        <v>0</v>
      </c>
      <c r="I148" s="6">
        <f>H148</f>
        <v>0</v>
      </c>
      <c r="J148" s="22"/>
    </row>
    <row r="149" spans="1:11" x14ac:dyDescent="0.25">
      <c r="A149" s="4">
        <v>329</v>
      </c>
      <c r="B149" s="5" t="s">
        <v>18</v>
      </c>
      <c r="C149" s="6">
        <v>1000</v>
      </c>
      <c r="D149" s="73">
        <f t="shared" si="56"/>
        <v>0</v>
      </c>
      <c r="E149" s="6">
        <v>1000</v>
      </c>
      <c r="F149" s="73">
        <f t="shared" si="58"/>
        <v>-1000</v>
      </c>
      <c r="G149" s="6">
        <v>0</v>
      </c>
      <c r="H149" s="6"/>
      <c r="I149" s="6"/>
      <c r="J149" s="22"/>
    </row>
    <row r="150" spans="1:11" x14ac:dyDescent="0.25">
      <c r="A150" s="4" t="s">
        <v>111</v>
      </c>
      <c r="B150" s="5" t="s">
        <v>117</v>
      </c>
      <c r="C150" s="6">
        <f>C151+C154</f>
        <v>40000</v>
      </c>
      <c r="D150" s="73">
        <f t="shared" si="56"/>
        <v>0</v>
      </c>
      <c r="E150" s="6">
        <f>E151+E154</f>
        <v>40000</v>
      </c>
      <c r="F150" s="73">
        <f t="shared" si="58"/>
        <v>15031.5</v>
      </c>
      <c r="G150" s="6">
        <f>G151+G154</f>
        <v>55031.5</v>
      </c>
      <c r="H150" s="6">
        <f t="shared" ref="H150:I150" si="77">H154</f>
        <v>40000</v>
      </c>
      <c r="I150" s="6">
        <f t="shared" si="77"/>
        <v>40000</v>
      </c>
      <c r="J150" s="22"/>
    </row>
    <row r="151" spans="1:11" x14ac:dyDescent="0.25">
      <c r="A151" s="83" t="s">
        <v>26</v>
      </c>
      <c r="B151" s="5" t="s">
        <v>162</v>
      </c>
      <c r="C151" s="6">
        <f>C152</f>
        <v>0</v>
      </c>
      <c r="D151" s="73">
        <f t="shared" si="56"/>
        <v>0</v>
      </c>
      <c r="E151" s="6">
        <f>E152</f>
        <v>0</v>
      </c>
      <c r="F151" s="73">
        <f t="shared" si="58"/>
        <v>31.5</v>
      </c>
      <c r="G151" s="6">
        <f>G152</f>
        <v>31.5</v>
      </c>
      <c r="H151" s="6">
        <f t="shared" ref="H151:I151" si="78">H152</f>
        <v>0</v>
      </c>
      <c r="I151" s="6">
        <f t="shared" si="78"/>
        <v>0</v>
      </c>
      <c r="J151" s="22"/>
      <c r="K151" s="78"/>
    </row>
    <row r="152" spans="1:11" x14ac:dyDescent="0.25">
      <c r="A152" s="4">
        <v>32</v>
      </c>
      <c r="B152" s="5" t="s">
        <v>12</v>
      </c>
      <c r="C152" s="6">
        <f>C153</f>
        <v>0</v>
      </c>
      <c r="D152" s="73">
        <f t="shared" si="56"/>
        <v>0</v>
      </c>
      <c r="E152" s="6">
        <f>E153</f>
        <v>0</v>
      </c>
      <c r="F152" s="73">
        <f t="shared" si="58"/>
        <v>31.5</v>
      </c>
      <c r="G152" s="6">
        <f>G153</f>
        <v>31.5</v>
      </c>
      <c r="H152" s="6">
        <v>0</v>
      </c>
      <c r="I152" s="6">
        <f>H152</f>
        <v>0</v>
      </c>
      <c r="J152" s="22"/>
    </row>
    <row r="153" spans="1:11" x14ac:dyDescent="0.25">
      <c r="A153" s="4">
        <v>322</v>
      </c>
      <c r="B153" s="5" t="s">
        <v>16</v>
      </c>
      <c r="C153" s="6">
        <v>0</v>
      </c>
      <c r="D153" s="73">
        <f t="shared" si="56"/>
        <v>0</v>
      </c>
      <c r="E153" s="6">
        <v>0</v>
      </c>
      <c r="F153" s="73">
        <f t="shared" si="58"/>
        <v>31.5</v>
      </c>
      <c r="G153" s="6">
        <v>31.5</v>
      </c>
      <c r="H153" s="6"/>
      <c r="I153" s="6"/>
      <c r="J153" s="22"/>
    </row>
    <row r="154" spans="1:11" x14ac:dyDescent="0.25">
      <c r="A154" s="4">
        <v>53082</v>
      </c>
      <c r="B154" s="5" t="s">
        <v>97</v>
      </c>
      <c r="C154" s="6">
        <f>C155+C157</f>
        <v>40000</v>
      </c>
      <c r="D154" s="73">
        <f t="shared" si="56"/>
        <v>0</v>
      </c>
      <c r="E154" s="6">
        <f t="shared" ref="E154:I154" si="79">E155+E157</f>
        <v>40000</v>
      </c>
      <c r="F154" s="73">
        <f t="shared" si="58"/>
        <v>15000</v>
      </c>
      <c r="G154" s="6">
        <f t="shared" ref="G154" si="80">G155+G157</f>
        <v>55000</v>
      </c>
      <c r="H154" s="6">
        <f t="shared" si="79"/>
        <v>40000</v>
      </c>
      <c r="I154" s="6">
        <f t="shared" si="79"/>
        <v>40000</v>
      </c>
      <c r="J154" s="22"/>
    </row>
    <row r="155" spans="1:11" x14ac:dyDescent="0.25">
      <c r="A155" s="4">
        <v>32</v>
      </c>
      <c r="B155" s="5" t="s">
        <v>12</v>
      </c>
      <c r="C155" s="6">
        <f>C156</f>
        <v>10000</v>
      </c>
      <c r="D155" s="73">
        <f t="shared" si="56"/>
        <v>0</v>
      </c>
      <c r="E155" s="6">
        <f t="shared" ref="E155:G155" si="81">E156</f>
        <v>10000</v>
      </c>
      <c r="F155" s="73">
        <f t="shared" si="58"/>
        <v>5000</v>
      </c>
      <c r="G155" s="6">
        <f t="shared" si="81"/>
        <v>15000</v>
      </c>
      <c r="H155" s="6">
        <f>C155</f>
        <v>10000</v>
      </c>
      <c r="I155" s="6">
        <f>H155</f>
        <v>10000</v>
      </c>
      <c r="J155" s="22"/>
    </row>
    <row r="156" spans="1:11" x14ac:dyDescent="0.25">
      <c r="A156" s="4">
        <v>322</v>
      </c>
      <c r="B156" s="5" t="s">
        <v>16</v>
      </c>
      <c r="C156" s="6">
        <v>10000</v>
      </c>
      <c r="D156" s="73">
        <f t="shared" si="56"/>
        <v>0</v>
      </c>
      <c r="E156" s="6">
        <f>C156</f>
        <v>10000</v>
      </c>
      <c r="F156" s="73">
        <f t="shared" si="58"/>
        <v>5000</v>
      </c>
      <c r="G156" s="6">
        <v>15000</v>
      </c>
      <c r="H156" s="6"/>
      <c r="I156" s="6"/>
      <c r="J156" s="22"/>
    </row>
    <row r="157" spans="1:11" x14ac:dyDescent="0.25">
      <c r="A157" s="12">
        <v>42</v>
      </c>
      <c r="B157" s="13" t="s">
        <v>42</v>
      </c>
      <c r="C157" s="6">
        <f>C158</f>
        <v>30000</v>
      </c>
      <c r="D157" s="73">
        <f t="shared" si="56"/>
        <v>0</v>
      </c>
      <c r="E157" s="6">
        <f t="shared" ref="E157:G157" si="82">E158</f>
        <v>30000</v>
      </c>
      <c r="F157" s="73">
        <f t="shared" si="58"/>
        <v>10000</v>
      </c>
      <c r="G157" s="6">
        <f t="shared" si="82"/>
        <v>40000</v>
      </c>
      <c r="H157" s="6">
        <f>C157</f>
        <v>30000</v>
      </c>
      <c r="I157" s="6">
        <f>H157</f>
        <v>30000</v>
      </c>
      <c r="J157" s="22"/>
    </row>
    <row r="158" spans="1:11" x14ac:dyDescent="0.25">
      <c r="A158" s="12">
        <v>424</v>
      </c>
      <c r="B158" s="13" t="s">
        <v>39</v>
      </c>
      <c r="C158" s="6">
        <v>30000</v>
      </c>
      <c r="D158" s="73">
        <f t="shared" si="56"/>
        <v>0</v>
      </c>
      <c r="E158" s="6">
        <f>C158</f>
        <v>30000</v>
      </c>
      <c r="F158" s="73">
        <f t="shared" si="58"/>
        <v>10000</v>
      </c>
      <c r="G158" s="6">
        <v>40000</v>
      </c>
      <c r="H158" s="6"/>
      <c r="I158" s="6"/>
      <c r="J158" s="22"/>
    </row>
    <row r="159" spans="1:11" x14ac:dyDescent="0.25">
      <c r="A159" s="4" t="s">
        <v>45</v>
      </c>
      <c r="B159" s="4" t="s">
        <v>163</v>
      </c>
      <c r="C159" s="6">
        <f>C160</f>
        <v>20000</v>
      </c>
      <c r="D159" s="73">
        <f t="shared" si="56"/>
        <v>0</v>
      </c>
      <c r="E159" s="6">
        <f t="shared" ref="E159:I160" si="83">E160</f>
        <v>20000</v>
      </c>
      <c r="F159" s="73">
        <f t="shared" si="58"/>
        <v>-20000</v>
      </c>
      <c r="G159" s="6">
        <f t="shared" si="83"/>
        <v>0</v>
      </c>
      <c r="H159" s="6">
        <f t="shared" si="83"/>
        <v>0</v>
      </c>
      <c r="I159" s="6">
        <f t="shared" si="83"/>
        <v>0</v>
      </c>
      <c r="J159" s="7"/>
    </row>
    <row r="160" spans="1:11" x14ac:dyDescent="0.25">
      <c r="A160" s="83" t="s">
        <v>28</v>
      </c>
      <c r="B160" s="5" t="s">
        <v>91</v>
      </c>
      <c r="C160" s="6">
        <f>C161</f>
        <v>20000</v>
      </c>
      <c r="D160" s="73">
        <f t="shared" si="56"/>
        <v>0</v>
      </c>
      <c r="E160" s="6">
        <f t="shared" si="83"/>
        <v>20000</v>
      </c>
      <c r="F160" s="73">
        <f t="shared" si="58"/>
        <v>-20000</v>
      </c>
      <c r="G160" s="6">
        <f t="shared" si="83"/>
        <v>0</v>
      </c>
      <c r="H160" s="6">
        <f t="shared" si="83"/>
        <v>0</v>
      </c>
      <c r="I160" s="6">
        <f t="shared" si="83"/>
        <v>0</v>
      </c>
      <c r="J160" s="33"/>
    </row>
    <row r="161" spans="1:11" x14ac:dyDescent="0.25">
      <c r="A161" s="4">
        <v>32</v>
      </c>
      <c r="B161" s="5" t="s">
        <v>12</v>
      </c>
      <c r="C161" s="6">
        <f>SUM(C162:C162)</f>
        <v>20000</v>
      </c>
      <c r="D161" s="73">
        <f t="shared" si="56"/>
        <v>0</v>
      </c>
      <c r="E161" s="6">
        <f t="shared" ref="E161:G161" si="84">SUM(E162:E162)</f>
        <v>20000</v>
      </c>
      <c r="F161" s="73">
        <f t="shared" si="58"/>
        <v>-20000</v>
      </c>
      <c r="G161" s="6">
        <f t="shared" si="84"/>
        <v>0</v>
      </c>
      <c r="H161" s="6">
        <v>0</v>
      </c>
      <c r="I161" s="6">
        <f>H161</f>
        <v>0</v>
      </c>
      <c r="J161" s="22"/>
    </row>
    <row r="162" spans="1:11" x14ac:dyDescent="0.25">
      <c r="A162" s="4">
        <v>323</v>
      </c>
      <c r="B162" s="5" t="s">
        <v>59</v>
      </c>
      <c r="C162" s="6">
        <v>20000</v>
      </c>
      <c r="D162" s="73">
        <f t="shared" si="56"/>
        <v>0</v>
      </c>
      <c r="E162" s="6">
        <f>C162</f>
        <v>20000</v>
      </c>
      <c r="F162" s="73">
        <f t="shared" si="58"/>
        <v>-20000</v>
      </c>
      <c r="G162" s="6">
        <v>0</v>
      </c>
      <c r="H162" s="6"/>
      <c r="I162" s="6"/>
      <c r="J162" s="22"/>
    </row>
    <row r="163" spans="1:11" x14ac:dyDescent="0.25">
      <c r="A163" s="4" t="s">
        <v>60</v>
      </c>
      <c r="B163" s="4" t="s">
        <v>61</v>
      </c>
      <c r="C163" s="6">
        <f>C164</f>
        <v>16000</v>
      </c>
      <c r="D163" s="73">
        <f t="shared" si="56"/>
        <v>0</v>
      </c>
      <c r="E163" s="6">
        <f t="shared" ref="E163:I165" si="85">E164</f>
        <v>16000</v>
      </c>
      <c r="F163" s="73">
        <f t="shared" si="58"/>
        <v>-12214.79</v>
      </c>
      <c r="G163" s="6">
        <f t="shared" si="85"/>
        <v>3785.21</v>
      </c>
      <c r="H163" s="6">
        <f t="shared" si="85"/>
        <v>16000</v>
      </c>
      <c r="I163" s="6">
        <f t="shared" si="85"/>
        <v>16000</v>
      </c>
      <c r="J163" s="33"/>
    </row>
    <row r="164" spans="1:11" x14ac:dyDescent="0.25">
      <c r="A164" s="83" t="s">
        <v>28</v>
      </c>
      <c r="B164" s="5" t="s">
        <v>91</v>
      </c>
      <c r="C164" s="6">
        <f>C165</f>
        <v>16000</v>
      </c>
      <c r="D164" s="73">
        <f t="shared" si="56"/>
        <v>0</v>
      </c>
      <c r="E164" s="6">
        <f t="shared" si="85"/>
        <v>16000</v>
      </c>
      <c r="F164" s="73">
        <f t="shared" si="58"/>
        <v>-12214.79</v>
      </c>
      <c r="G164" s="6">
        <f t="shared" si="85"/>
        <v>3785.21</v>
      </c>
      <c r="H164" s="6">
        <f t="shared" si="85"/>
        <v>16000</v>
      </c>
      <c r="I164" s="6">
        <f t="shared" si="85"/>
        <v>16000</v>
      </c>
      <c r="J164" s="22"/>
    </row>
    <row r="165" spans="1:11" x14ac:dyDescent="0.25">
      <c r="A165" s="4">
        <v>32</v>
      </c>
      <c r="B165" s="5" t="s">
        <v>12</v>
      </c>
      <c r="C165" s="6">
        <f>C166</f>
        <v>16000</v>
      </c>
      <c r="D165" s="73">
        <f t="shared" si="56"/>
        <v>0</v>
      </c>
      <c r="E165" s="6">
        <f t="shared" si="85"/>
        <v>16000</v>
      </c>
      <c r="F165" s="73">
        <f t="shared" si="58"/>
        <v>-12214.79</v>
      </c>
      <c r="G165" s="6">
        <f t="shared" si="85"/>
        <v>3785.21</v>
      </c>
      <c r="H165" s="6">
        <f>C165</f>
        <v>16000</v>
      </c>
      <c r="I165" s="6">
        <f>H165</f>
        <v>16000</v>
      </c>
      <c r="J165" s="22"/>
    </row>
    <row r="166" spans="1:11" x14ac:dyDescent="0.25">
      <c r="A166" s="4">
        <v>323</v>
      </c>
      <c r="B166" s="5" t="s">
        <v>59</v>
      </c>
      <c r="C166" s="6">
        <v>16000</v>
      </c>
      <c r="D166" s="73">
        <f t="shared" si="56"/>
        <v>0</v>
      </c>
      <c r="E166" s="6">
        <f>C166</f>
        <v>16000</v>
      </c>
      <c r="F166" s="73">
        <f t="shared" si="58"/>
        <v>-12214.79</v>
      </c>
      <c r="G166" s="6">
        <v>3785.21</v>
      </c>
      <c r="H166" s="6"/>
      <c r="I166" s="6"/>
      <c r="J166" s="22"/>
    </row>
    <row r="167" spans="1:11" x14ac:dyDescent="0.25">
      <c r="A167" s="4" t="s">
        <v>34</v>
      </c>
      <c r="B167" s="4" t="s">
        <v>35</v>
      </c>
      <c r="C167" s="6">
        <f>C168</f>
        <v>2000</v>
      </c>
      <c r="D167" s="73">
        <f t="shared" si="56"/>
        <v>0</v>
      </c>
      <c r="E167" s="6">
        <f t="shared" ref="E167:I169" si="86">E168</f>
        <v>2000</v>
      </c>
      <c r="F167" s="73">
        <f t="shared" si="58"/>
        <v>2462.63</v>
      </c>
      <c r="G167" s="6">
        <f t="shared" si="86"/>
        <v>4462.63</v>
      </c>
      <c r="H167" s="6">
        <f t="shared" si="86"/>
        <v>2000</v>
      </c>
      <c r="I167" s="6">
        <f t="shared" si="86"/>
        <v>2000</v>
      </c>
      <c r="J167" s="7"/>
    </row>
    <row r="168" spans="1:11" x14ac:dyDescent="0.25">
      <c r="A168" s="83" t="s">
        <v>28</v>
      </c>
      <c r="B168" s="5" t="s">
        <v>91</v>
      </c>
      <c r="C168" s="6">
        <f>C169</f>
        <v>2000</v>
      </c>
      <c r="D168" s="73">
        <f t="shared" si="56"/>
        <v>0</v>
      </c>
      <c r="E168" s="6">
        <f t="shared" si="86"/>
        <v>2000</v>
      </c>
      <c r="F168" s="73">
        <f t="shared" si="58"/>
        <v>2462.63</v>
      </c>
      <c r="G168" s="6">
        <f t="shared" si="86"/>
        <v>4462.63</v>
      </c>
      <c r="H168" s="6">
        <f t="shared" si="86"/>
        <v>2000</v>
      </c>
      <c r="I168" s="6">
        <f t="shared" si="86"/>
        <v>2000</v>
      </c>
      <c r="J168" s="7"/>
    </row>
    <row r="169" spans="1:11" x14ac:dyDescent="0.25">
      <c r="A169" s="4">
        <v>32</v>
      </c>
      <c r="B169" s="5" t="s">
        <v>12</v>
      </c>
      <c r="C169" s="6">
        <f>C170</f>
        <v>2000</v>
      </c>
      <c r="D169" s="73">
        <f t="shared" si="56"/>
        <v>0</v>
      </c>
      <c r="E169" s="6">
        <f t="shared" si="86"/>
        <v>2000</v>
      </c>
      <c r="F169" s="73">
        <f t="shared" si="58"/>
        <v>2462.63</v>
      </c>
      <c r="G169" s="6">
        <f t="shared" si="86"/>
        <v>4462.63</v>
      </c>
      <c r="H169" s="6">
        <f>C169</f>
        <v>2000</v>
      </c>
      <c r="I169" s="6">
        <f>H169</f>
        <v>2000</v>
      </c>
      <c r="J169" s="22"/>
    </row>
    <row r="170" spans="1:11" x14ac:dyDescent="0.25">
      <c r="A170" s="4">
        <v>329</v>
      </c>
      <c r="B170" s="5" t="s">
        <v>18</v>
      </c>
      <c r="C170" s="6">
        <v>2000</v>
      </c>
      <c r="D170" s="73">
        <f>E170-C170</f>
        <v>0</v>
      </c>
      <c r="E170" s="6">
        <f>C170</f>
        <v>2000</v>
      </c>
      <c r="F170" s="73">
        <f t="shared" si="58"/>
        <v>2462.63</v>
      </c>
      <c r="G170" s="6">
        <v>4462.63</v>
      </c>
      <c r="H170" s="6"/>
      <c r="I170" s="6"/>
      <c r="J170" s="22"/>
    </row>
    <row r="171" spans="1:11" x14ac:dyDescent="0.25">
      <c r="A171" s="4" t="s">
        <v>164</v>
      </c>
      <c r="B171" s="5" t="s">
        <v>165</v>
      </c>
      <c r="C171" s="6">
        <f>C172</f>
        <v>0</v>
      </c>
      <c r="D171" s="73">
        <f t="shared" ref="D171:D174" si="87">E171-C171</f>
        <v>0</v>
      </c>
      <c r="E171" s="6">
        <f t="shared" ref="E171:G173" si="88">E172</f>
        <v>0</v>
      </c>
      <c r="F171" s="73">
        <f t="shared" si="58"/>
        <v>526.4</v>
      </c>
      <c r="G171" s="6">
        <f t="shared" si="88"/>
        <v>526.4</v>
      </c>
      <c r="H171" s="6">
        <f t="shared" ref="H171:H172" si="89">H172</f>
        <v>0</v>
      </c>
      <c r="I171" s="6">
        <f t="shared" ref="I171:I172" si="90">I172</f>
        <v>0</v>
      </c>
      <c r="J171" s="22"/>
      <c r="K171" s="78"/>
    </row>
    <row r="172" spans="1:11" x14ac:dyDescent="0.25">
      <c r="A172" s="4">
        <v>62001</v>
      </c>
      <c r="B172" s="5" t="s">
        <v>166</v>
      </c>
      <c r="C172" s="6">
        <f>C173</f>
        <v>0</v>
      </c>
      <c r="D172" s="73">
        <f t="shared" si="87"/>
        <v>0</v>
      </c>
      <c r="E172" s="6">
        <f t="shared" si="88"/>
        <v>0</v>
      </c>
      <c r="F172" s="73">
        <f t="shared" si="58"/>
        <v>526.4</v>
      </c>
      <c r="G172" s="6">
        <f t="shared" si="88"/>
        <v>526.4</v>
      </c>
      <c r="H172" s="6">
        <f t="shared" si="89"/>
        <v>0</v>
      </c>
      <c r="I172" s="6">
        <f t="shared" si="90"/>
        <v>0</v>
      </c>
      <c r="J172" s="22"/>
    </row>
    <row r="173" spans="1:11" x14ac:dyDescent="0.25">
      <c r="A173" s="4">
        <v>32</v>
      </c>
      <c r="B173" s="5" t="s">
        <v>12</v>
      </c>
      <c r="C173" s="6">
        <f>C174</f>
        <v>0</v>
      </c>
      <c r="D173" s="73">
        <f t="shared" si="87"/>
        <v>0</v>
      </c>
      <c r="E173" s="6">
        <f t="shared" si="88"/>
        <v>0</v>
      </c>
      <c r="F173" s="73">
        <f t="shared" si="58"/>
        <v>526.4</v>
      </c>
      <c r="G173" s="6">
        <f t="shared" si="88"/>
        <v>526.4</v>
      </c>
      <c r="H173" s="6">
        <v>0</v>
      </c>
      <c r="I173" s="6">
        <v>0</v>
      </c>
      <c r="J173" s="22"/>
    </row>
    <row r="174" spans="1:11" x14ac:dyDescent="0.25">
      <c r="A174" s="4">
        <v>322</v>
      </c>
      <c r="B174" s="5" t="s">
        <v>16</v>
      </c>
      <c r="C174" s="6">
        <v>0</v>
      </c>
      <c r="D174" s="73">
        <f t="shared" si="87"/>
        <v>0</v>
      </c>
      <c r="E174" s="6">
        <v>0</v>
      </c>
      <c r="F174" s="73">
        <f t="shared" si="58"/>
        <v>526.4</v>
      </c>
      <c r="G174" s="6">
        <v>526.4</v>
      </c>
      <c r="H174" s="6"/>
      <c r="I174" s="6"/>
      <c r="J174" s="22"/>
    </row>
    <row r="175" spans="1:11" x14ac:dyDescent="0.25">
      <c r="A175" s="4" t="s">
        <v>40</v>
      </c>
      <c r="B175" s="4" t="s">
        <v>41</v>
      </c>
      <c r="C175" s="6">
        <f>C176</f>
        <v>7000</v>
      </c>
      <c r="D175" s="73">
        <f t="shared" si="56"/>
        <v>0</v>
      </c>
      <c r="E175" s="6">
        <f t="shared" ref="E175:I176" si="91">E176</f>
        <v>7000</v>
      </c>
      <c r="F175" s="73">
        <f t="shared" si="58"/>
        <v>0</v>
      </c>
      <c r="G175" s="6">
        <f t="shared" si="91"/>
        <v>7000</v>
      </c>
      <c r="H175" s="6">
        <f t="shared" si="91"/>
        <v>7000</v>
      </c>
      <c r="I175" s="6">
        <f t="shared" si="91"/>
        <v>7000</v>
      </c>
      <c r="J175" s="7"/>
    </row>
    <row r="176" spans="1:11" x14ac:dyDescent="0.25">
      <c r="A176" s="83" t="s">
        <v>23</v>
      </c>
      <c r="B176" s="5" t="s">
        <v>86</v>
      </c>
      <c r="C176" s="6">
        <f>C177</f>
        <v>7000</v>
      </c>
      <c r="D176" s="73">
        <f t="shared" si="56"/>
        <v>0</v>
      </c>
      <c r="E176" s="6">
        <f t="shared" si="91"/>
        <v>7000</v>
      </c>
      <c r="F176" s="73">
        <f t="shared" si="58"/>
        <v>0</v>
      </c>
      <c r="G176" s="6">
        <f t="shared" si="91"/>
        <v>7000</v>
      </c>
      <c r="H176" s="6">
        <f t="shared" si="91"/>
        <v>7000</v>
      </c>
      <c r="I176" s="6">
        <f t="shared" si="91"/>
        <v>7000</v>
      </c>
      <c r="J176" s="7"/>
    </row>
    <row r="177" spans="1:18" x14ac:dyDescent="0.25">
      <c r="A177" s="4">
        <v>32</v>
      </c>
      <c r="B177" s="5" t="s">
        <v>12</v>
      </c>
      <c r="C177" s="6">
        <f>SUM(C178:C178)</f>
        <v>7000</v>
      </c>
      <c r="D177" s="73">
        <f t="shared" si="56"/>
        <v>0</v>
      </c>
      <c r="E177" s="6">
        <f t="shared" ref="E177:G177" si="92">SUM(E178:E178)</f>
        <v>7000</v>
      </c>
      <c r="F177" s="73">
        <f t="shared" si="58"/>
        <v>0</v>
      </c>
      <c r="G177" s="6">
        <f t="shared" si="92"/>
        <v>7000</v>
      </c>
      <c r="H177" s="6">
        <f>C177</f>
        <v>7000</v>
      </c>
      <c r="I177" s="6">
        <f>H177</f>
        <v>7000</v>
      </c>
      <c r="J177" s="22"/>
    </row>
    <row r="178" spans="1:18" x14ac:dyDescent="0.25">
      <c r="A178" s="4">
        <v>329</v>
      </c>
      <c r="B178" s="5" t="s">
        <v>18</v>
      </c>
      <c r="C178" s="6">
        <v>7000</v>
      </c>
      <c r="D178" s="73">
        <f t="shared" si="56"/>
        <v>0</v>
      </c>
      <c r="E178" s="6">
        <f>C178</f>
        <v>7000</v>
      </c>
      <c r="F178" s="73">
        <f t="shared" si="58"/>
        <v>0</v>
      </c>
      <c r="G178" s="6">
        <v>7000</v>
      </c>
      <c r="H178" s="6"/>
      <c r="I178" s="6"/>
      <c r="J178" s="22"/>
    </row>
    <row r="179" spans="1:18" x14ac:dyDescent="0.25">
      <c r="A179" s="4" t="s">
        <v>43</v>
      </c>
      <c r="B179" s="4" t="s">
        <v>44</v>
      </c>
      <c r="C179" s="6">
        <f>C180+C183</f>
        <v>8000</v>
      </c>
      <c r="D179" s="73">
        <f t="shared" si="56"/>
        <v>0</v>
      </c>
      <c r="E179" s="6">
        <f>E180+E183</f>
        <v>8000</v>
      </c>
      <c r="F179" s="73">
        <f t="shared" si="58"/>
        <v>0</v>
      </c>
      <c r="G179" s="6">
        <f>G180+G183</f>
        <v>8000</v>
      </c>
      <c r="H179" s="6">
        <f>H183</f>
        <v>8000</v>
      </c>
      <c r="I179" s="6">
        <f>I183</f>
        <v>8000</v>
      </c>
      <c r="J179" s="7"/>
    </row>
    <row r="180" spans="1:18" x14ac:dyDescent="0.25">
      <c r="A180" s="83" t="s">
        <v>26</v>
      </c>
      <c r="B180" s="5" t="s">
        <v>162</v>
      </c>
      <c r="C180" s="6">
        <f>C181</f>
        <v>0</v>
      </c>
      <c r="D180" s="73">
        <f t="shared" si="56"/>
        <v>0</v>
      </c>
      <c r="E180" s="6">
        <f t="shared" ref="E180:I180" si="93">E181</f>
        <v>0</v>
      </c>
      <c r="F180" s="73">
        <f t="shared" si="58"/>
        <v>2000</v>
      </c>
      <c r="G180" s="6">
        <f t="shared" si="93"/>
        <v>2000</v>
      </c>
      <c r="H180" s="6">
        <f t="shared" si="93"/>
        <v>0</v>
      </c>
      <c r="I180" s="6">
        <f t="shared" si="93"/>
        <v>0</v>
      </c>
      <c r="J180" s="7"/>
    </row>
    <row r="181" spans="1:18" x14ac:dyDescent="0.25">
      <c r="A181" s="4">
        <v>32</v>
      </c>
      <c r="B181" s="5" t="s">
        <v>12</v>
      </c>
      <c r="C181" s="6">
        <f>C182</f>
        <v>0</v>
      </c>
      <c r="D181" s="73">
        <f t="shared" si="56"/>
        <v>0</v>
      </c>
      <c r="E181" s="6">
        <f t="shared" ref="E181:G181" si="94">E182</f>
        <v>0</v>
      </c>
      <c r="F181" s="73">
        <f t="shared" si="58"/>
        <v>2000</v>
      </c>
      <c r="G181" s="6">
        <f t="shared" si="94"/>
        <v>2000</v>
      </c>
      <c r="H181" s="6">
        <v>0</v>
      </c>
      <c r="I181" s="6">
        <f>H181</f>
        <v>0</v>
      </c>
      <c r="J181" s="7"/>
    </row>
    <row r="182" spans="1:18" x14ac:dyDescent="0.25">
      <c r="A182" s="4">
        <v>322</v>
      </c>
      <c r="B182" s="5" t="s">
        <v>16</v>
      </c>
      <c r="C182" s="6">
        <v>0</v>
      </c>
      <c r="D182" s="73">
        <f t="shared" si="56"/>
        <v>0</v>
      </c>
      <c r="E182" s="6">
        <v>0</v>
      </c>
      <c r="F182" s="73">
        <f t="shared" si="58"/>
        <v>2000</v>
      </c>
      <c r="G182" s="6">
        <v>2000</v>
      </c>
      <c r="H182" s="6"/>
      <c r="I182" s="6"/>
      <c r="J182" s="7"/>
    </row>
    <row r="183" spans="1:18" s="35" customFormat="1" ht="14.45" customHeight="1" x14ac:dyDescent="0.25">
      <c r="A183" s="4">
        <v>53060</v>
      </c>
      <c r="B183" s="5" t="s">
        <v>156</v>
      </c>
      <c r="C183" s="6">
        <f>C184</f>
        <v>8000</v>
      </c>
      <c r="D183" s="73">
        <f t="shared" si="56"/>
        <v>0</v>
      </c>
      <c r="E183" s="6">
        <f t="shared" ref="E183:I184" si="95">E184</f>
        <v>8000</v>
      </c>
      <c r="F183" s="73">
        <f t="shared" si="58"/>
        <v>-2000</v>
      </c>
      <c r="G183" s="6">
        <f t="shared" si="95"/>
        <v>6000</v>
      </c>
      <c r="H183" s="6">
        <f t="shared" si="95"/>
        <v>8000</v>
      </c>
      <c r="I183" s="6">
        <f t="shared" si="95"/>
        <v>8000</v>
      </c>
      <c r="J183" s="33"/>
      <c r="K183" s="34"/>
      <c r="L183" s="34"/>
      <c r="M183" s="34"/>
      <c r="N183" s="34"/>
      <c r="O183" s="34"/>
      <c r="P183" s="34"/>
      <c r="Q183" s="34"/>
      <c r="R183" s="34"/>
    </row>
    <row r="184" spans="1:18" x14ac:dyDescent="0.25">
      <c r="A184" s="4">
        <v>32</v>
      </c>
      <c r="B184" s="5" t="s">
        <v>12</v>
      </c>
      <c r="C184" s="6">
        <f>C185</f>
        <v>8000</v>
      </c>
      <c r="D184" s="73">
        <f t="shared" si="56"/>
        <v>0</v>
      </c>
      <c r="E184" s="6">
        <f t="shared" si="95"/>
        <v>8000</v>
      </c>
      <c r="F184" s="73">
        <f t="shared" si="58"/>
        <v>-2000</v>
      </c>
      <c r="G184" s="6">
        <f t="shared" si="95"/>
        <v>6000</v>
      </c>
      <c r="H184" s="6">
        <f>C184</f>
        <v>8000</v>
      </c>
      <c r="I184" s="6">
        <f>H184</f>
        <v>8000</v>
      </c>
    </row>
    <row r="185" spans="1:18" x14ac:dyDescent="0.25">
      <c r="A185" s="4">
        <v>322</v>
      </c>
      <c r="B185" s="5" t="s">
        <v>16</v>
      </c>
      <c r="C185" s="6">
        <v>8000</v>
      </c>
      <c r="D185" s="73">
        <f t="shared" si="56"/>
        <v>0</v>
      </c>
      <c r="E185" s="6">
        <f>C185</f>
        <v>8000</v>
      </c>
      <c r="F185" s="73">
        <f t="shared" si="58"/>
        <v>-2000</v>
      </c>
      <c r="G185" s="6">
        <v>6000</v>
      </c>
      <c r="H185" s="6"/>
      <c r="I185" s="6"/>
    </row>
    <row r="186" spans="1:18" x14ac:dyDescent="0.25">
      <c r="A186" s="80">
        <v>2302</v>
      </c>
      <c r="B186" s="80" t="s">
        <v>175</v>
      </c>
      <c r="C186" s="81">
        <f>C187+C191+C198</f>
        <v>5000</v>
      </c>
      <c r="D186" s="82">
        <f t="shared" si="56"/>
        <v>4203.5599999999995</v>
      </c>
      <c r="E186" s="81">
        <f t="shared" ref="E186:I186" si="96">E187+E191+E198</f>
        <v>9203.56</v>
      </c>
      <c r="F186" s="82">
        <f t="shared" si="58"/>
        <v>18580.839999999997</v>
      </c>
      <c r="G186" s="81">
        <f t="shared" si="96"/>
        <v>27784.399999999998</v>
      </c>
      <c r="H186" s="81">
        <f t="shared" si="96"/>
        <v>500</v>
      </c>
      <c r="I186" s="81">
        <f t="shared" si="96"/>
        <v>500</v>
      </c>
      <c r="J186" s="11"/>
    </row>
    <row r="187" spans="1:18" ht="30" x14ac:dyDescent="0.25">
      <c r="A187" s="5" t="s">
        <v>137</v>
      </c>
      <c r="B187" s="5" t="s">
        <v>138</v>
      </c>
      <c r="C187" s="6">
        <f>C188</f>
        <v>0</v>
      </c>
      <c r="D187" s="73">
        <f t="shared" si="56"/>
        <v>500</v>
      </c>
      <c r="E187" s="6">
        <f t="shared" ref="E187:I189" si="97">E188</f>
        <v>500</v>
      </c>
      <c r="F187" s="73">
        <f t="shared" si="58"/>
        <v>0</v>
      </c>
      <c r="G187" s="6">
        <f t="shared" si="97"/>
        <v>500</v>
      </c>
      <c r="H187" s="6">
        <f t="shared" si="97"/>
        <v>500</v>
      </c>
      <c r="I187" s="6">
        <f t="shared" si="97"/>
        <v>500</v>
      </c>
      <c r="J187" s="11"/>
    </row>
    <row r="188" spans="1:18" ht="14.45" customHeight="1" x14ac:dyDescent="0.25">
      <c r="A188" s="5">
        <v>53060</v>
      </c>
      <c r="B188" s="5" t="s">
        <v>156</v>
      </c>
      <c r="C188" s="6">
        <f>C189</f>
        <v>0</v>
      </c>
      <c r="D188" s="73">
        <f t="shared" si="56"/>
        <v>500</v>
      </c>
      <c r="E188" s="6">
        <f t="shared" si="97"/>
        <v>500</v>
      </c>
      <c r="F188" s="73">
        <f t="shared" si="58"/>
        <v>0</v>
      </c>
      <c r="G188" s="6">
        <f t="shared" si="97"/>
        <v>500</v>
      </c>
      <c r="H188" s="6">
        <f t="shared" si="97"/>
        <v>500</v>
      </c>
      <c r="I188" s="6">
        <f t="shared" si="97"/>
        <v>500</v>
      </c>
      <c r="J188" s="11"/>
    </row>
    <row r="189" spans="1:18" x14ac:dyDescent="0.25">
      <c r="A189" s="5">
        <v>32</v>
      </c>
      <c r="B189" s="5" t="s">
        <v>12</v>
      </c>
      <c r="C189" s="6">
        <f>C190</f>
        <v>0</v>
      </c>
      <c r="D189" s="73">
        <f t="shared" si="56"/>
        <v>500</v>
      </c>
      <c r="E189" s="6">
        <f t="shared" si="97"/>
        <v>500</v>
      </c>
      <c r="F189" s="73">
        <f t="shared" si="58"/>
        <v>0</v>
      </c>
      <c r="G189" s="6">
        <f t="shared" si="97"/>
        <v>500</v>
      </c>
      <c r="H189" s="6">
        <v>500</v>
      </c>
      <c r="I189" s="6">
        <f>H189</f>
        <v>500</v>
      </c>
      <c r="J189" s="11"/>
    </row>
    <row r="190" spans="1:18" x14ac:dyDescent="0.25">
      <c r="A190" s="5">
        <v>329</v>
      </c>
      <c r="B190" s="5" t="s">
        <v>18</v>
      </c>
      <c r="C190" s="6">
        <v>0</v>
      </c>
      <c r="D190" s="73">
        <f t="shared" si="56"/>
        <v>500</v>
      </c>
      <c r="E190" s="6">
        <v>500</v>
      </c>
      <c r="F190" s="73">
        <f t="shared" si="58"/>
        <v>0</v>
      </c>
      <c r="G190" s="6">
        <v>500</v>
      </c>
      <c r="H190" s="6"/>
      <c r="I190" s="6"/>
      <c r="J190" s="11"/>
    </row>
    <row r="191" spans="1:18" x14ac:dyDescent="0.25">
      <c r="A191" s="4" t="s">
        <v>113</v>
      </c>
      <c r="B191" s="5" t="s">
        <v>114</v>
      </c>
      <c r="C191" s="6">
        <f>C192</f>
        <v>5000</v>
      </c>
      <c r="D191" s="73">
        <f t="shared" si="56"/>
        <v>3703.5599999999995</v>
      </c>
      <c r="E191" s="6">
        <f t="shared" ref="E191:I191" si="98">E192</f>
        <v>8703.56</v>
      </c>
      <c r="F191" s="73">
        <f t="shared" si="58"/>
        <v>15580.839999999998</v>
      </c>
      <c r="G191" s="6">
        <f t="shared" si="98"/>
        <v>24284.399999999998</v>
      </c>
      <c r="H191" s="6">
        <f t="shared" si="98"/>
        <v>0</v>
      </c>
      <c r="I191" s="6">
        <f t="shared" si="98"/>
        <v>0</v>
      </c>
      <c r="J191" s="11"/>
    </row>
    <row r="192" spans="1:18" x14ac:dyDescent="0.25">
      <c r="A192" s="83" t="s">
        <v>64</v>
      </c>
      <c r="B192" s="5" t="s">
        <v>97</v>
      </c>
      <c r="C192" s="6">
        <f>C193+C196</f>
        <v>5000</v>
      </c>
      <c r="D192" s="73">
        <f t="shared" si="56"/>
        <v>3703.5599999999995</v>
      </c>
      <c r="E192" s="6">
        <f t="shared" ref="E192:I192" si="99">E193+E196</f>
        <v>8703.56</v>
      </c>
      <c r="F192" s="73">
        <f t="shared" si="58"/>
        <v>15580.839999999998</v>
      </c>
      <c r="G192" s="6">
        <f t="shared" ref="G192" si="100">G193+G196</f>
        <v>24284.399999999998</v>
      </c>
      <c r="H192" s="6">
        <f t="shared" si="99"/>
        <v>0</v>
      </c>
      <c r="I192" s="6">
        <f t="shared" si="99"/>
        <v>0</v>
      </c>
      <c r="J192" s="11"/>
    </row>
    <row r="193" spans="1:11" x14ac:dyDescent="0.25">
      <c r="A193" s="4">
        <v>32</v>
      </c>
      <c r="B193" s="5" t="s">
        <v>12</v>
      </c>
      <c r="C193" s="6">
        <f>SUM(C194:C195)</f>
        <v>2500</v>
      </c>
      <c r="D193" s="73">
        <f t="shared" si="56"/>
        <v>50.599999999999909</v>
      </c>
      <c r="E193" s="6">
        <f t="shared" ref="E193" si="101">SUM(E194:E195)</f>
        <v>2550.6</v>
      </c>
      <c r="F193" s="73">
        <f t="shared" si="58"/>
        <v>654.18000000000029</v>
      </c>
      <c r="G193" s="6">
        <f>SUM(G194:G195)</f>
        <v>3204.78</v>
      </c>
      <c r="H193" s="6">
        <v>0</v>
      </c>
      <c r="I193" s="6">
        <f>H193</f>
        <v>0</v>
      </c>
      <c r="J193" s="11"/>
    </row>
    <row r="194" spans="1:11" x14ac:dyDescent="0.25">
      <c r="A194" s="4">
        <v>322</v>
      </c>
      <c r="B194" s="5" t="s">
        <v>16</v>
      </c>
      <c r="C194" s="6">
        <v>2500</v>
      </c>
      <c r="D194" s="73">
        <f t="shared" si="56"/>
        <v>-949.40000000000009</v>
      </c>
      <c r="E194" s="6">
        <v>1550.6</v>
      </c>
      <c r="F194" s="73">
        <f t="shared" si="58"/>
        <v>654.18000000000029</v>
      </c>
      <c r="G194" s="6">
        <v>2204.7800000000002</v>
      </c>
      <c r="H194" s="6"/>
      <c r="I194" s="6"/>
      <c r="J194" s="11"/>
    </row>
    <row r="195" spans="1:11" x14ac:dyDescent="0.25">
      <c r="A195" s="4">
        <v>323</v>
      </c>
      <c r="B195" s="5" t="s">
        <v>59</v>
      </c>
      <c r="C195" s="6">
        <v>0</v>
      </c>
      <c r="D195" s="73">
        <f t="shared" ref="D195:D234" si="102">E195-C195</f>
        <v>1000</v>
      </c>
      <c r="E195" s="6">
        <v>1000</v>
      </c>
      <c r="F195" s="73">
        <f t="shared" ref="F195:F234" si="103">G195-E195</f>
        <v>0</v>
      </c>
      <c r="G195" s="6">
        <v>1000</v>
      </c>
      <c r="H195" s="6"/>
      <c r="I195" s="6"/>
      <c r="J195" s="11"/>
    </row>
    <row r="196" spans="1:11" x14ac:dyDescent="0.25">
      <c r="A196" s="12">
        <v>42</v>
      </c>
      <c r="B196" s="13" t="s">
        <v>42</v>
      </c>
      <c r="C196" s="6">
        <f>C197</f>
        <v>2500</v>
      </c>
      <c r="D196" s="73">
        <f t="shared" si="102"/>
        <v>3652.96</v>
      </c>
      <c r="E196" s="6">
        <f t="shared" ref="E196:G196" si="104">E197</f>
        <v>6152.96</v>
      </c>
      <c r="F196" s="73">
        <f t="shared" si="103"/>
        <v>14926.66</v>
      </c>
      <c r="G196" s="6">
        <f t="shared" si="104"/>
        <v>21079.62</v>
      </c>
      <c r="H196" s="6">
        <v>0</v>
      </c>
      <c r="I196" s="6">
        <f>H196</f>
        <v>0</v>
      </c>
      <c r="J196" s="11"/>
    </row>
    <row r="197" spans="1:11" x14ac:dyDescent="0.25">
      <c r="A197" s="12">
        <v>422</v>
      </c>
      <c r="B197" s="13" t="s">
        <v>37</v>
      </c>
      <c r="C197" s="6">
        <v>2500</v>
      </c>
      <c r="D197" s="73">
        <f t="shared" si="102"/>
        <v>3652.96</v>
      </c>
      <c r="E197" s="6">
        <v>6152.96</v>
      </c>
      <c r="F197" s="73">
        <f t="shared" si="103"/>
        <v>14926.66</v>
      </c>
      <c r="G197" s="6">
        <v>21079.62</v>
      </c>
      <c r="H197" s="6"/>
      <c r="I197" s="6"/>
      <c r="J197" s="11"/>
    </row>
    <row r="198" spans="1:11" x14ac:dyDescent="0.25">
      <c r="A198" s="12" t="s">
        <v>167</v>
      </c>
      <c r="B198" s="13" t="s">
        <v>168</v>
      </c>
      <c r="C198" s="6">
        <f>C199</f>
        <v>0</v>
      </c>
      <c r="D198" s="73">
        <f t="shared" si="102"/>
        <v>0</v>
      </c>
      <c r="E198" s="6">
        <f t="shared" ref="E198:G200" si="105">E199</f>
        <v>0</v>
      </c>
      <c r="F198" s="73">
        <f t="shared" si="103"/>
        <v>3000</v>
      </c>
      <c r="G198" s="6">
        <f t="shared" si="105"/>
        <v>3000</v>
      </c>
      <c r="H198" s="6">
        <f t="shared" ref="H198:H199" si="106">H199</f>
        <v>0</v>
      </c>
      <c r="I198" s="6">
        <f t="shared" ref="I198:I199" si="107">I199</f>
        <v>0</v>
      </c>
      <c r="J198" s="11"/>
    </row>
    <row r="199" spans="1:11" x14ac:dyDescent="0.25">
      <c r="A199" s="83" t="s">
        <v>23</v>
      </c>
      <c r="B199" s="5" t="s">
        <v>86</v>
      </c>
      <c r="C199" s="6">
        <f>C200</f>
        <v>0</v>
      </c>
      <c r="D199" s="73">
        <f t="shared" si="102"/>
        <v>0</v>
      </c>
      <c r="E199" s="6">
        <f t="shared" si="105"/>
        <v>0</v>
      </c>
      <c r="F199" s="73">
        <f t="shared" si="103"/>
        <v>3000</v>
      </c>
      <c r="G199" s="6">
        <f t="shared" si="105"/>
        <v>3000</v>
      </c>
      <c r="H199" s="6">
        <f t="shared" si="106"/>
        <v>0</v>
      </c>
      <c r="I199" s="6">
        <f t="shared" si="107"/>
        <v>0</v>
      </c>
      <c r="J199" s="11"/>
    </row>
    <row r="200" spans="1:11" x14ac:dyDescent="0.25">
      <c r="A200" s="4">
        <v>32</v>
      </c>
      <c r="B200" s="5" t="s">
        <v>12</v>
      </c>
      <c r="C200" s="6">
        <f>C201</f>
        <v>0</v>
      </c>
      <c r="D200" s="73">
        <f t="shared" si="102"/>
        <v>0</v>
      </c>
      <c r="E200" s="6">
        <f t="shared" si="105"/>
        <v>0</v>
      </c>
      <c r="F200" s="73">
        <f t="shared" si="103"/>
        <v>3000</v>
      </c>
      <c r="G200" s="6">
        <f t="shared" si="105"/>
        <v>3000</v>
      </c>
      <c r="H200" s="6">
        <v>0</v>
      </c>
      <c r="I200" s="6">
        <f>H200</f>
        <v>0</v>
      </c>
      <c r="J200" s="11"/>
    </row>
    <row r="201" spans="1:11" x14ac:dyDescent="0.25">
      <c r="A201" s="4">
        <v>322</v>
      </c>
      <c r="B201" s="5" t="s">
        <v>16</v>
      </c>
      <c r="C201" s="6">
        <v>0</v>
      </c>
      <c r="D201" s="73">
        <f t="shared" si="102"/>
        <v>0</v>
      </c>
      <c r="E201" s="6">
        <v>0</v>
      </c>
      <c r="F201" s="73">
        <f t="shared" si="103"/>
        <v>3000</v>
      </c>
      <c r="G201" s="6">
        <v>3000</v>
      </c>
      <c r="H201" s="6"/>
      <c r="I201" s="6"/>
      <c r="J201" s="11"/>
    </row>
    <row r="202" spans="1:11" x14ac:dyDescent="0.25">
      <c r="A202" s="84">
        <v>2401</v>
      </c>
      <c r="B202" s="85" t="s">
        <v>139</v>
      </c>
      <c r="C202" s="86">
        <f>C203</f>
        <v>0</v>
      </c>
      <c r="D202" s="87">
        <f t="shared" si="102"/>
        <v>5656.55</v>
      </c>
      <c r="E202" s="86">
        <f t="shared" ref="E202:I205" si="108">E203</f>
        <v>5656.55</v>
      </c>
      <c r="F202" s="87">
        <f t="shared" si="103"/>
        <v>35136.579999999994</v>
      </c>
      <c r="G202" s="86">
        <f t="shared" si="108"/>
        <v>40793.129999999997</v>
      </c>
      <c r="H202" s="86">
        <f t="shared" si="108"/>
        <v>0</v>
      </c>
      <c r="I202" s="86">
        <f t="shared" si="108"/>
        <v>0</v>
      </c>
      <c r="J202" s="11"/>
    </row>
    <row r="203" spans="1:11" ht="30" x14ac:dyDescent="0.25">
      <c r="A203" s="12" t="s">
        <v>140</v>
      </c>
      <c r="B203" s="13" t="s">
        <v>155</v>
      </c>
      <c r="C203" s="6">
        <f>C204</f>
        <v>0</v>
      </c>
      <c r="D203" s="73">
        <f t="shared" si="102"/>
        <v>5656.55</v>
      </c>
      <c r="E203" s="6">
        <f t="shared" si="108"/>
        <v>5656.55</v>
      </c>
      <c r="F203" s="73">
        <f t="shared" si="103"/>
        <v>35136.579999999994</v>
      </c>
      <c r="G203" s="6">
        <f t="shared" si="108"/>
        <v>40793.129999999997</v>
      </c>
      <c r="H203" s="6">
        <f t="shared" si="108"/>
        <v>0</v>
      </c>
      <c r="I203" s="6">
        <f t="shared" si="108"/>
        <v>0</v>
      </c>
      <c r="J203" s="11"/>
    </row>
    <row r="204" spans="1:11" x14ac:dyDescent="0.25">
      <c r="A204" s="12">
        <v>48005</v>
      </c>
      <c r="B204" s="13" t="s">
        <v>82</v>
      </c>
      <c r="C204" s="6">
        <f>C205</f>
        <v>0</v>
      </c>
      <c r="D204" s="73">
        <f t="shared" si="102"/>
        <v>5656.55</v>
      </c>
      <c r="E204" s="6">
        <f t="shared" si="108"/>
        <v>5656.55</v>
      </c>
      <c r="F204" s="73">
        <f t="shared" si="103"/>
        <v>35136.579999999994</v>
      </c>
      <c r="G204" s="6">
        <f t="shared" si="108"/>
        <v>40793.129999999997</v>
      </c>
      <c r="H204" s="6">
        <f t="shared" si="108"/>
        <v>0</v>
      </c>
      <c r="I204" s="6">
        <f t="shared" si="108"/>
        <v>0</v>
      </c>
      <c r="J204" s="11"/>
    </row>
    <row r="205" spans="1:11" x14ac:dyDescent="0.25">
      <c r="A205" s="12">
        <v>32</v>
      </c>
      <c r="B205" s="5" t="s">
        <v>12</v>
      </c>
      <c r="C205" s="6">
        <f>C206</f>
        <v>0</v>
      </c>
      <c r="D205" s="73">
        <f t="shared" si="102"/>
        <v>5656.55</v>
      </c>
      <c r="E205" s="6">
        <f t="shared" si="108"/>
        <v>5656.55</v>
      </c>
      <c r="F205" s="73">
        <f t="shared" si="103"/>
        <v>35136.579999999994</v>
      </c>
      <c r="G205" s="6">
        <f t="shared" si="108"/>
        <v>40793.129999999997</v>
      </c>
      <c r="H205" s="6">
        <v>0</v>
      </c>
      <c r="I205" s="6">
        <v>0</v>
      </c>
      <c r="J205" s="11"/>
    </row>
    <row r="206" spans="1:11" x14ac:dyDescent="0.25">
      <c r="A206" s="12">
        <v>323</v>
      </c>
      <c r="B206" s="5" t="s">
        <v>59</v>
      </c>
      <c r="C206" s="6">
        <v>0</v>
      </c>
      <c r="D206" s="73">
        <f t="shared" si="102"/>
        <v>5656.55</v>
      </c>
      <c r="E206" s="6">
        <v>5656.55</v>
      </c>
      <c r="F206" s="73">
        <f t="shared" si="103"/>
        <v>35136.579999999994</v>
      </c>
      <c r="G206" s="6">
        <v>40793.129999999997</v>
      </c>
      <c r="H206" s="6"/>
      <c r="I206" s="6"/>
      <c r="J206" s="11"/>
    </row>
    <row r="207" spans="1:11" x14ac:dyDescent="0.25">
      <c r="A207" s="84">
        <v>2403</v>
      </c>
      <c r="B207" s="85" t="s">
        <v>169</v>
      </c>
      <c r="C207" s="86">
        <f>C208</f>
        <v>0</v>
      </c>
      <c r="D207" s="87">
        <f t="shared" si="102"/>
        <v>0</v>
      </c>
      <c r="E207" s="86">
        <f t="shared" ref="E207:G210" si="109">E208</f>
        <v>0</v>
      </c>
      <c r="F207" s="87">
        <f t="shared" si="103"/>
        <v>3125</v>
      </c>
      <c r="G207" s="86">
        <f t="shared" si="109"/>
        <v>3125</v>
      </c>
      <c r="H207" s="86">
        <f t="shared" ref="H207:H209" si="110">H208</f>
        <v>0</v>
      </c>
      <c r="I207" s="86">
        <f t="shared" ref="I207:I209" si="111">I208</f>
        <v>0</v>
      </c>
      <c r="J207" s="11"/>
      <c r="K207" s="78"/>
    </row>
    <row r="208" spans="1:11" x14ac:dyDescent="0.25">
      <c r="A208" s="12" t="s">
        <v>170</v>
      </c>
      <c r="B208" s="5" t="s">
        <v>171</v>
      </c>
      <c r="C208" s="6">
        <f>C209</f>
        <v>0</v>
      </c>
      <c r="D208" s="73">
        <f t="shared" si="102"/>
        <v>0</v>
      </c>
      <c r="E208" s="6">
        <f t="shared" si="109"/>
        <v>0</v>
      </c>
      <c r="F208" s="73">
        <f t="shared" si="103"/>
        <v>3125</v>
      </c>
      <c r="G208" s="6">
        <f t="shared" si="109"/>
        <v>3125</v>
      </c>
      <c r="H208" s="6">
        <f t="shared" si="110"/>
        <v>0</v>
      </c>
      <c r="I208" s="6">
        <f t="shared" si="111"/>
        <v>0</v>
      </c>
      <c r="J208" s="11"/>
    </row>
    <row r="209" spans="1:10" ht="30" x14ac:dyDescent="0.25">
      <c r="A209" s="12">
        <v>48006</v>
      </c>
      <c r="B209" s="5" t="s">
        <v>172</v>
      </c>
      <c r="C209" s="6">
        <f>C210</f>
        <v>0</v>
      </c>
      <c r="D209" s="73">
        <f t="shared" si="102"/>
        <v>0</v>
      </c>
      <c r="E209" s="6">
        <f t="shared" si="109"/>
        <v>0</v>
      </c>
      <c r="F209" s="73">
        <f t="shared" si="103"/>
        <v>3125</v>
      </c>
      <c r="G209" s="6">
        <f t="shared" si="109"/>
        <v>3125</v>
      </c>
      <c r="H209" s="6">
        <f t="shared" si="110"/>
        <v>0</v>
      </c>
      <c r="I209" s="6">
        <f t="shared" si="111"/>
        <v>0</v>
      </c>
      <c r="J209" s="11"/>
    </row>
    <row r="210" spans="1:10" x14ac:dyDescent="0.25">
      <c r="A210" s="12">
        <v>45</v>
      </c>
      <c r="B210" s="5" t="s">
        <v>174</v>
      </c>
      <c r="C210" s="6">
        <f>C211</f>
        <v>0</v>
      </c>
      <c r="D210" s="73">
        <f t="shared" si="102"/>
        <v>0</v>
      </c>
      <c r="E210" s="6">
        <f t="shared" si="109"/>
        <v>0</v>
      </c>
      <c r="F210" s="73">
        <f t="shared" si="103"/>
        <v>3125</v>
      </c>
      <c r="G210" s="6">
        <f t="shared" si="109"/>
        <v>3125</v>
      </c>
      <c r="H210" s="6">
        <v>0</v>
      </c>
      <c r="I210" s="6">
        <f>H210</f>
        <v>0</v>
      </c>
      <c r="J210" s="11"/>
    </row>
    <row r="211" spans="1:10" x14ac:dyDescent="0.25">
      <c r="A211" s="12">
        <v>451</v>
      </c>
      <c r="B211" s="5" t="s">
        <v>173</v>
      </c>
      <c r="C211" s="6">
        <v>0</v>
      </c>
      <c r="D211" s="73">
        <f t="shared" si="102"/>
        <v>0</v>
      </c>
      <c r="E211" s="6">
        <v>0</v>
      </c>
      <c r="F211" s="73">
        <f t="shared" si="103"/>
        <v>3125</v>
      </c>
      <c r="G211" s="6">
        <v>3125</v>
      </c>
      <c r="H211" s="6"/>
      <c r="I211" s="6"/>
      <c r="J211" s="11"/>
    </row>
    <row r="212" spans="1:10" x14ac:dyDescent="0.25">
      <c r="A212" s="80">
        <v>2405</v>
      </c>
      <c r="B212" s="80" t="s">
        <v>62</v>
      </c>
      <c r="C212" s="81">
        <f>C213+C225</f>
        <v>6000</v>
      </c>
      <c r="D212" s="82">
        <f t="shared" si="102"/>
        <v>-1000</v>
      </c>
      <c r="E212" s="81">
        <f t="shared" ref="E212:I212" si="112">E213+E225</f>
        <v>5000</v>
      </c>
      <c r="F212" s="82">
        <f t="shared" si="103"/>
        <v>13310.68</v>
      </c>
      <c r="G212" s="81">
        <f t="shared" si="112"/>
        <v>18310.68</v>
      </c>
      <c r="H212" s="81">
        <f t="shared" si="112"/>
        <v>5500</v>
      </c>
      <c r="I212" s="81">
        <f t="shared" si="112"/>
        <v>5500</v>
      </c>
      <c r="J212" s="11"/>
    </row>
    <row r="213" spans="1:10" x14ac:dyDescent="0.25">
      <c r="A213" s="4" t="s">
        <v>36</v>
      </c>
      <c r="B213" s="4" t="s">
        <v>63</v>
      </c>
      <c r="C213" s="6">
        <f>C214+C217+C220</f>
        <v>2000</v>
      </c>
      <c r="D213" s="73">
        <f t="shared" si="102"/>
        <v>-500</v>
      </c>
      <c r="E213" s="6">
        <f t="shared" ref="E213:I213" si="113">E214+E217+E220</f>
        <v>1500</v>
      </c>
      <c r="F213" s="73">
        <f t="shared" si="103"/>
        <v>13310.68</v>
      </c>
      <c r="G213" s="6">
        <f t="shared" si="113"/>
        <v>14810.68</v>
      </c>
      <c r="H213" s="6">
        <f t="shared" si="113"/>
        <v>2000</v>
      </c>
      <c r="I213" s="6">
        <f t="shared" si="113"/>
        <v>2000</v>
      </c>
      <c r="J213" s="7"/>
    </row>
    <row r="214" spans="1:10" x14ac:dyDescent="0.25">
      <c r="A214" s="83" t="s">
        <v>32</v>
      </c>
      <c r="B214" s="5" t="s">
        <v>93</v>
      </c>
      <c r="C214" s="6">
        <f>C215</f>
        <v>1000</v>
      </c>
      <c r="D214" s="73">
        <f t="shared" si="102"/>
        <v>-500</v>
      </c>
      <c r="E214" s="6">
        <f t="shared" ref="E214:I214" si="114">E215</f>
        <v>500</v>
      </c>
      <c r="F214" s="73">
        <f t="shared" si="103"/>
        <v>4500</v>
      </c>
      <c r="G214" s="6">
        <f t="shared" si="114"/>
        <v>5000</v>
      </c>
      <c r="H214" s="6">
        <f t="shared" si="114"/>
        <v>1000</v>
      </c>
      <c r="I214" s="6">
        <f t="shared" si="114"/>
        <v>1000</v>
      </c>
      <c r="J214" s="7"/>
    </row>
    <row r="215" spans="1:10" x14ac:dyDescent="0.25">
      <c r="A215" s="12">
        <v>42</v>
      </c>
      <c r="B215" s="13" t="s">
        <v>42</v>
      </c>
      <c r="C215" s="15">
        <f>C216</f>
        <v>1000</v>
      </c>
      <c r="D215" s="73">
        <f t="shared" si="102"/>
        <v>-500</v>
      </c>
      <c r="E215" s="15">
        <f t="shared" ref="E215:G215" si="115">E216</f>
        <v>500</v>
      </c>
      <c r="F215" s="73">
        <f t="shared" si="103"/>
        <v>4500</v>
      </c>
      <c r="G215" s="15">
        <f t="shared" si="115"/>
        <v>5000</v>
      </c>
      <c r="H215" s="15">
        <v>1000</v>
      </c>
      <c r="I215" s="15">
        <f>H215</f>
        <v>1000</v>
      </c>
      <c r="J215" s="22"/>
    </row>
    <row r="216" spans="1:10" x14ac:dyDescent="0.25">
      <c r="A216" s="12">
        <v>422</v>
      </c>
      <c r="B216" s="13" t="s">
        <v>37</v>
      </c>
      <c r="C216" s="15">
        <v>1000</v>
      </c>
      <c r="D216" s="73">
        <f t="shared" si="102"/>
        <v>-500</v>
      </c>
      <c r="E216" s="15">
        <v>500</v>
      </c>
      <c r="F216" s="73">
        <f t="shared" si="103"/>
        <v>4500</v>
      </c>
      <c r="G216" s="15">
        <v>5000</v>
      </c>
      <c r="H216" s="15"/>
      <c r="I216" s="15"/>
      <c r="J216" s="22"/>
    </row>
    <row r="217" spans="1:10" ht="30" x14ac:dyDescent="0.25">
      <c r="A217" s="12">
        <v>48006</v>
      </c>
      <c r="B217" s="5" t="s">
        <v>172</v>
      </c>
      <c r="C217" s="15">
        <f>C218</f>
        <v>0</v>
      </c>
      <c r="D217" s="73">
        <f t="shared" si="102"/>
        <v>0</v>
      </c>
      <c r="E217" s="15">
        <f t="shared" ref="E217:I217" si="116">E218</f>
        <v>0</v>
      </c>
      <c r="F217" s="73">
        <f t="shared" si="103"/>
        <v>6540.68</v>
      </c>
      <c r="G217" s="15">
        <f t="shared" si="116"/>
        <v>6540.68</v>
      </c>
      <c r="H217" s="15">
        <f t="shared" si="116"/>
        <v>0</v>
      </c>
      <c r="I217" s="15">
        <f t="shared" si="116"/>
        <v>0</v>
      </c>
      <c r="J217" s="22"/>
    </row>
    <row r="218" spans="1:10" x14ac:dyDescent="0.25">
      <c r="A218" s="12">
        <v>42</v>
      </c>
      <c r="B218" s="13" t="s">
        <v>42</v>
      </c>
      <c r="C218" s="15">
        <f>C219</f>
        <v>0</v>
      </c>
      <c r="D218" s="73">
        <f t="shared" si="102"/>
        <v>0</v>
      </c>
      <c r="E218" s="15">
        <f t="shared" ref="E218" si="117">E219</f>
        <v>0</v>
      </c>
      <c r="F218" s="73">
        <f t="shared" si="103"/>
        <v>6540.68</v>
      </c>
      <c r="G218" s="15">
        <f t="shared" ref="G218" si="118">G219</f>
        <v>6540.68</v>
      </c>
      <c r="H218" s="15">
        <v>0</v>
      </c>
      <c r="I218" s="15">
        <v>0</v>
      </c>
      <c r="J218" s="22"/>
    </row>
    <row r="219" spans="1:10" x14ac:dyDescent="0.25">
      <c r="A219" s="12">
        <v>422</v>
      </c>
      <c r="B219" s="13" t="s">
        <v>37</v>
      </c>
      <c r="C219" s="15">
        <v>0</v>
      </c>
      <c r="D219" s="73">
        <f t="shared" si="102"/>
        <v>0</v>
      </c>
      <c r="E219" s="15">
        <v>0</v>
      </c>
      <c r="F219" s="73">
        <f t="shared" si="103"/>
        <v>6540.68</v>
      </c>
      <c r="G219" s="15">
        <v>6540.68</v>
      </c>
      <c r="H219" s="15"/>
      <c r="I219" s="15"/>
      <c r="J219" s="22"/>
    </row>
    <row r="220" spans="1:10" x14ac:dyDescent="0.25">
      <c r="A220" s="83" t="s">
        <v>33</v>
      </c>
      <c r="B220" s="13" t="s">
        <v>94</v>
      </c>
      <c r="C220" s="6">
        <f>C221+C223</f>
        <v>1000</v>
      </c>
      <c r="D220" s="73">
        <f t="shared" si="102"/>
        <v>0</v>
      </c>
      <c r="E220" s="6">
        <f t="shared" ref="E220:I220" si="119">E221+E223</f>
        <v>1000</v>
      </c>
      <c r="F220" s="73">
        <f t="shared" si="103"/>
        <v>2270</v>
      </c>
      <c r="G220" s="6">
        <f t="shared" si="119"/>
        <v>3270</v>
      </c>
      <c r="H220" s="6">
        <f t="shared" si="119"/>
        <v>1000</v>
      </c>
      <c r="I220" s="6">
        <f t="shared" si="119"/>
        <v>1000</v>
      </c>
      <c r="J220" s="7"/>
    </row>
    <row r="221" spans="1:10" x14ac:dyDescent="0.25">
      <c r="A221" s="12">
        <v>32</v>
      </c>
      <c r="B221" s="5" t="s">
        <v>12</v>
      </c>
      <c r="C221" s="6">
        <f>C222</f>
        <v>0</v>
      </c>
      <c r="D221" s="73">
        <f t="shared" si="102"/>
        <v>0</v>
      </c>
      <c r="E221" s="6">
        <f t="shared" ref="E221:G221" si="120">E222</f>
        <v>0</v>
      </c>
      <c r="F221" s="73">
        <f t="shared" si="103"/>
        <v>1770</v>
      </c>
      <c r="G221" s="6">
        <f t="shared" si="120"/>
        <v>1770</v>
      </c>
      <c r="H221" s="6">
        <v>0</v>
      </c>
      <c r="I221" s="6">
        <v>0</v>
      </c>
      <c r="J221" s="7"/>
    </row>
    <row r="222" spans="1:10" x14ac:dyDescent="0.25">
      <c r="A222" s="12">
        <v>323</v>
      </c>
      <c r="B222" s="5" t="s">
        <v>59</v>
      </c>
      <c r="C222" s="6">
        <v>0</v>
      </c>
      <c r="D222" s="73">
        <f t="shared" si="102"/>
        <v>0</v>
      </c>
      <c r="E222" s="6">
        <v>0</v>
      </c>
      <c r="F222" s="73">
        <f t="shared" si="103"/>
        <v>1770</v>
      </c>
      <c r="G222" s="6">
        <v>1770</v>
      </c>
      <c r="H222" s="6"/>
      <c r="I222" s="6"/>
      <c r="J222" s="7"/>
    </row>
    <row r="223" spans="1:10" x14ac:dyDescent="0.25">
      <c r="A223" s="12">
        <v>42</v>
      </c>
      <c r="B223" s="13" t="s">
        <v>42</v>
      </c>
      <c r="C223" s="15">
        <f>C224</f>
        <v>1000</v>
      </c>
      <c r="D223" s="73">
        <f t="shared" si="102"/>
        <v>0</v>
      </c>
      <c r="E223" s="15">
        <f t="shared" ref="E223:G223" si="121">E224</f>
        <v>1000</v>
      </c>
      <c r="F223" s="73">
        <f t="shared" si="103"/>
        <v>500</v>
      </c>
      <c r="G223" s="15">
        <f t="shared" si="121"/>
        <v>1500</v>
      </c>
      <c r="H223" s="15">
        <f>C223</f>
        <v>1000</v>
      </c>
      <c r="I223" s="15">
        <f t="shared" ref="I223" si="122">H223</f>
        <v>1000</v>
      </c>
      <c r="J223" s="22"/>
    </row>
    <row r="224" spans="1:10" x14ac:dyDescent="0.25">
      <c r="A224" s="12">
        <v>422</v>
      </c>
      <c r="B224" s="13" t="s">
        <v>37</v>
      </c>
      <c r="C224" s="15">
        <v>1000</v>
      </c>
      <c r="D224" s="73">
        <f t="shared" si="102"/>
        <v>0</v>
      </c>
      <c r="E224" s="15">
        <v>1000</v>
      </c>
      <c r="F224" s="73">
        <f t="shared" si="103"/>
        <v>500</v>
      </c>
      <c r="G224" s="15">
        <v>1500</v>
      </c>
      <c r="H224" s="15"/>
      <c r="I224" s="15"/>
      <c r="J224" s="22"/>
    </row>
    <row r="225" spans="1:11" x14ac:dyDescent="0.25">
      <c r="A225" s="4" t="s">
        <v>95</v>
      </c>
      <c r="B225" s="4" t="s">
        <v>96</v>
      </c>
      <c r="C225" s="6">
        <f>C226+C229+C232</f>
        <v>4000</v>
      </c>
      <c r="D225" s="73">
        <f t="shared" si="102"/>
        <v>-500</v>
      </c>
      <c r="E225" s="6">
        <f t="shared" ref="E225:I225" si="123">E226+E229+E232</f>
        <v>3500</v>
      </c>
      <c r="F225" s="73">
        <f t="shared" si="103"/>
        <v>0</v>
      </c>
      <c r="G225" s="6">
        <f t="shared" ref="G225" si="124">G226+G229+G232</f>
        <v>3500</v>
      </c>
      <c r="H225" s="6">
        <f t="shared" si="123"/>
        <v>3500</v>
      </c>
      <c r="I225" s="6">
        <f t="shared" si="123"/>
        <v>3500</v>
      </c>
      <c r="J225" s="7"/>
      <c r="K225" s="8"/>
    </row>
    <row r="226" spans="1:11" x14ac:dyDescent="0.25">
      <c r="A226" s="83" t="s">
        <v>32</v>
      </c>
      <c r="B226" s="5" t="s">
        <v>93</v>
      </c>
      <c r="C226" s="6">
        <f>C227</f>
        <v>1000</v>
      </c>
      <c r="D226" s="73">
        <f t="shared" si="102"/>
        <v>-500</v>
      </c>
      <c r="E226" s="6">
        <f t="shared" ref="E226:I227" si="125">E227</f>
        <v>500</v>
      </c>
      <c r="F226" s="73">
        <f t="shared" si="103"/>
        <v>0</v>
      </c>
      <c r="G226" s="6">
        <f t="shared" si="125"/>
        <v>500</v>
      </c>
      <c r="H226" s="6">
        <f t="shared" si="125"/>
        <v>500</v>
      </c>
      <c r="I226" s="6">
        <f t="shared" si="125"/>
        <v>500</v>
      </c>
      <c r="J226" s="7"/>
      <c r="K226" s="8"/>
    </row>
    <row r="227" spans="1:11" x14ac:dyDescent="0.25">
      <c r="A227" s="12">
        <v>42</v>
      </c>
      <c r="B227" s="13" t="s">
        <v>42</v>
      </c>
      <c r="C227" s="15">
        <f>C228</f>
        <v>1000</v>
      </c>
      <c r="D227" s="73">
        <f t="shared" si="102"/>
        <v>-500</v>
      </c>
      <c r="E227" s="15">
        <f t="shared" si="125"/>
        <v>500</v>
      </c>
      <c r="F227" s="73">
        <f t="shared" si="103"/>
        <v>0</v>
      </c>
      <c r="G227" s="15">
        <f t="shared" si="125"/>
        <v>500</v>
      </c>
      <c r="H227" s="15">
        <v>500</v>
      </c>
      <c r="I227" s="15">
        <f>H227</f>
        <v>500</v>
      </c>
      <c r="J227" s="22"/>
    </row>
    <row r="228" spans="1:11" x14ac:dyDescent="0.25">
      <c r="A228" s="12">
        <v>424</v>
      </c>
      <c r="B228" s="13" t="s">
        <v>39</v>
      </c>
      <c r="C228" s="15">
        <v>1000</v>
      </c>
      <c r="D228" s="73">
        <f t="shared" si="102"/>
        <v>-500</v>
      </c>
      <c r="E228" s="15">
        <v>500</v>
      </c>
      <c r="F228" s="73">
        <f t="shared" si="103"/>
        <v>0</v>
      </c>
      <c r="G228" s="15">
        <v>500</v>
      </c>
      <c r="H228" s="15"/>
      <c r="I228" s="15"/>
      <c r="J228" s="22"/>
    </row>
    <row r="229" spans="1:11" x14ac:dyDescent="0.25">
      <c r="A229" s="83" t="s">
        <v>64</v>
      </c>
      <c r="B229" s="5" t="s">
        <v>97</v>
      </c>
      <c r="C229" s="6">
        <f>C230</f>
        <v>2000</v>
      </c>
      <c r="D229" s="73">
        <f t="shared" si="102"/>
        <v>0</v>
      </c>
      <c r="E229" s="6">
        <f t="shared" ref="E229:I230" si="126">E230</f>
        <v>2000</v>
      </c>
      <c r="F229" s="73">
        <f t="shared" si="103"/>
        <v>0</v>
      </c>
      <c r="G229" s="6">
        <f t="shared" si="126"/>
        <v>2000</v>
      </c>
      <c r="H229" s="6">
        <f t="shared" si="126"/>
        <v>2000</v>
      </c>
      <c r="I229" s="6">
        <f t="shared" si="126"/>
        <v>2000</v>
      </c>
      <c r="J229" s="7"/>
      <c r="K229" s="29"/>
    </row>
    <row r="230" spans="1:11" x14ac:dyDescent="0.25">
      <c r="A230" s="12">
        <v>42</v>
      </c>
      <c r="B230" s="13" t="s">
        <v>42</v>
      </c>
      <c r="C230" s="15">
        <f>C231</f>
        <v>2000</v>
      </c>
      <c r="D230" s="73">
        <f t="shared" si="102"/>
        <v>0</v>
      </c>
      <c r="E230" s="15">
        <f t="shared" si="126"/>
        <v>2000</v>
      </c>
      <c r="F230" s="73">
        <f t="shared" si="103"/>
        <v>0</v>
      </c>
      <c r="G230" s="15">
        <f t="shared" si="126"/>
        <v>2000</v>
      </c>
      <c r="H230" s="15">
        <f>C230</f>
        <v>2000</v>
      </c>
      <c r="I230" s="15">
        <f>H230</f>
        <v>2000</v>
      </c>
      <c r="J230" s="22"/>
    </row>
    <row r="231" spans="1:11" x14ac:dyDescent="0.25">
      <c r="A231" s="12">
        <v>424</v>
      </c>
      <c r="B231" s="13" t="s">
        <v>39</v>
      </c>
      <c r="C231" s="15">
        <v>2000</v>
      </c>
      <c r="D231" s="73">
        <f t="shared" si="102"/>
        <v>0</v>
      </c>
      <c r="E231" s="15">
        <v>2000</v>
      </c>
      <c r="F231" s="73">
        <f t="shared" si="103"/>
        <v>0</v>
      </c>
      <c r="G231" s="15">
        <v>2000</v>
      </c>
      <c r="H231" s="15"/>
      <c r="I231" s="15"/>
      <c r="J231" s="22"/>
    </row>
    <row r="232" spans="1:11" x14ac:dyDescent="0.25">
      <c r="A232" s="83" t="s">
        <v>64</v>
      </c>
      <c r="B232" s="5" t="s">
        <v>94</v>
      </c>
      <c r="C232" s="6">
        <f>C233</f>
        <v>1000</v>
      </c>
      <c r="D232" s="73">
        <f t="shared" si="102"/>
        <v>0</v>
      </c>
      <c r="E232" s="6">
        <f t="shared" ref="E232:I233" si="127">E233</f>
        <v>1000</v>
      </c>
      <c r="F232" s="73">
        <f t="shared" si="103"/>
        <v>0</v>
      </c>
      <c r="G232" s="6">
        <f t="shared" si="127"/>
        <v>1000</v>
      </c>
      <c r="H232" s="6">
        <f t="shared" si="127"/>
        <v>1000</v>
      </c>
      <c r="I232" s="6">
        <f t="shared" si="127"/>
        <v>1000</v>
      </c>
      <c r="J232" s="7"/>
    </row>
    <row r="233" spans="1:11" x14ac:dyDescent="0.25">
      <c r="A233" s="12">
        <v>42</v>
      </c>
      <c r="B233" s="13" t="s">
        <v>42</v>
      </c>
      <c r="C233" s="15">
        <f>C234</f>
        <v>1000</v>
      </c>
      <c r="D233" s="73">
        <f t="shared" si="102"/>
        <v>0</v>
      </c>
      <c r="E233" s="15">
        <f t="shared" si="127"/>
        <v>1000</v>
      </c>
      <c r="F233" s="73">
        <f t="shared" si="103"/>
        <v>0</v>
      </c>
      <c r="G233" s="15">
        <f t="shared" si="127"/>
        <v>1000</v>
      </c>
      <c r="H233" s="15">
        <f>C233</f>
        <v>1000</v>
      </c>
      <c r="I233" s="15">
        <f>H233</f>
        <v>1000</v>
      </c>
      <c r="J233" s="22"/>
    </row>
    <row r="234" spans="1:11" x14ac:dyDescent="0.25">
      <c r="A234" s="12">
        <v>424</v>
      </c>
      <c r="B234" s="13" t="s">
        <v>39</v>
      </c>
      <c r="C234" s="15">
        <v>1000</v>
      </c>
      <c r="D234" s="73">
        <f t="shared" si="102"/>
        <v>0</v>
      </c>
      <c r="E234" s="15">
        <v>1000</v>
      </c>
      <c r="F234" s="73">
        <f t="shared" si="103"/>
        <v>0</v>
      </c>
      <c r="G234" s="15">
        <v>1000</v>
      </c>
      <c r="H234" s="15"/>
      <c r="I234" s="15"/>
      <c r="J234" s="22"/>
    </row>
    <row r="236" spans="1:11" s="30" customFormat="1" x14ac:dyDescent="0.25">
      <c r="A236" s="37"/>
      <c r="D236" s="77"/>
      <c r="F236" s="77"/>
    </row>
    <row r="237" spans="1:11" s="30" customFormat="1" x14ac:dyDescent="0.25">
      <c r="A237" s="37"/>
      <c r="D237" s="77"/>
      <c r="F237" s="77"/>
      <c r="I237" s="30" t="s">
        <v>7</v>
      </c>
    </row>
    <row r="238" spans="1:11" s="30" customFormat="1" x14ac:dyDescent="0.25">
      <c r="D238" s="77"/>
      <c r="F238" s="77"/>
    </row>
    <row r="239" spans="1:11" s="30" customFormat="1" x14ac:dyDescent="0.25">
      <c r="A239" s="37"/>
      <c r="D239" s="77"/>
      <c r="F239" s="77"/>
    </row>
    <row r="240" spans="1:11" s="30" customFormat="1" x14ac:dyDescent="0.25">
      <c r="D240" s="77"/>
      <c r="F240" s="77"/>
    </row>
    <row r="241" spans="1:9" s="30" customFormat="1" x14ac:dyDescent="0.25">
      <c r="D241" s="77"/>
      <c r="F241" s="77"/>
    </row>
    <row r="242" spans="1:9" s="30" customFormat="1" x14ac:dyDescent="0.25">
      <c r="A242" s="37"/>
      <c r="D242" s="77"/>
      <c r="F242" s="77"/>
    </row>
    <row r="243" spans="1:9" s="30" customFormat="1" x14ac:dyDescent="0.25">
      <c r="A243" s="37"/>
      <c r="D243" s="77"/>
      <c r="F243" s="77"/>
      <c r="H243" s="38"/>
      <c r="I243" s="38"/>
    </row>
    <row r="246" spans="1:9" s="30" customFormat="1" x14ac:dyDescent="0.25">
      <c r="D246" s="77"/>
      <c r="F246" s="77"/>
    </row>
    <row r="247" spans="1:9" s="30" customFormat="1" x14ac:dyDescent="0.25">
      <c r="D247" s="77"/>
      <c r="F247" s="77"/>
    </row>
    <row r="248" spans="1:9" s="30" customFormat="1" x14ac:dyDescent="0.25">
      <c r="D248" s="77"/>
      <c r="F248" s="77"/>
    </row>
    <row r="279" spans="4:6" s="34" customFormat="1" x14ac:dyDescent="0.25">
      <c r="D279" s="72"/>
      <c r="F279" s="72"/>
    </row>
  </sheetData>
  <printOptions horizontalCentered="1"/>
  <pageMargins left="3.937007874015748E-2" right="3.937007874015748E-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Plan 2020.</vt:lpstr>
      <vt:lpstr>1. izmjene</vt:lpstr>
      <vt:lpstr>2. izmjene</vt:lpstr>
      <vt:lpstr>'Plan 2020.'!Print_Area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Proračun</dc:title>
  <dc:creator>OŠ Kanfanar</dc:creator>
  <cp:lastModifiedBy>Tajništvo</cp:lastModifiedBy>
  <cp:revision>21</cp:revision>
  <cp:lastPrinted>2020-12-08T19:50:53Z</cp:lastPrinted>
  <dcterms:created xsi:type="dcterms:W3CDTF">2006-09-16T00:00:00Z</dcterms:created>
  <dcterms:modified xsi:type="dcterms:W3CDTF">2021-01-05T12:41:55Z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