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ocuments\"/>
    </mc:Choice>
  </mc:AlternateContent>
  <bookViews>
    <workbookView xWindow="0" yWindow="0" windowWidth="21600" windowHeight="9435" tabRatio="500"/>
  </bookViews>
  <sheets>
    <sheet name="Plan 2020." sheetId="4" r:id="rId1"/>
  </sheets>
  <definedNames>
    <definedName name="_xlnm.Print_Area" localSheetId="0">'Plan 2020.'!$A$1:$E$191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4" l="1"/>
  <c r="D28" i="4"/>
  <c r="C28" i="4"/>
  <c r="E24" i="4"/>
  <c r="D24" i="4"/>
  <c r="C24" i="4"/>
  <c r="C131" i="4" l="1"/>
  <c r="C129" i="4"/>
  <c r="C128" i="4"/>
  <c r="C127" i="4"/>
  <c r="C123" i="4"/>
  <c r="C121" i="4"/>
  <c r="C120" i="4"/>
  <c r="C119" i="4"/>
  <c r="C105" i="4"/>
  <c r="C104" i="4"/>
  <c r="C103" i="4"/>
  <c r="C62" i="4"/>
  <c r="C61" i="4"/>
  <c r="C60" i="4"/>
  <c r="C59" i="4"/>
  <c r="C80" i="4"/>
  <c r="C79" i="4"/>
  <c r="C78" i="4"/>
  <c r="C170" i="4" l="1"/>
  <c r="D170" i="4" s="1"/>
  <c r="C168" i="4"/>
  <c r="D168" i="4" s="1"/>
  <c r="C188" i="4"/>
  <c r="C185" i="4"/>
  <c r="C182" i="4"/>
  <c r="C178" i="4"/>
  <c r="C175" i="4"/>
  <c r="C163" i="4"/>
  <c r="C159" i="4"/>
  <c r="C155" i="4"/>
  <c r="C151" i="4"/>
  <c r="C147" i="4"/>
  <c r="C143" i="4"/>
  <c r="D143" i="4" s="1"/>
  <c r="C141" i="4"/>
  <c r="D141" i="4" s="1"/>
  <c r="C130" i="4"/>
  <c r="D130" i="4" s="1"/>
  <c r="C114" i="4"/>
  <c r="C99" i="4"/>
  <c r="C95" i="4"/>
  <c r="C87" i="4"/>
  <c r="D87" i="4" s="1"/>
  <c r="C90" i="4"/>
  <c r="D90" i="4" s="1"/>
  <c r="E90" i="4" s="1"/>
  <c r="C73" i="4"/>
  <c r="C67" i="4"/>
  <c r="D67" i="4" s="1"/>
  <c r="C69" i="4"/>
  <c r="D69" i="4" s="1"/>
  <c r="C81" i="4"/>
  <c r="D81" i="4" s="1"/>
  <c r="C77" i="4"/>
  <c r="D77" i="4" s="1"/>
  <c r="C134" i="4"/>
  <c r="C108" i="4"/>
  <c r="D108" i="4" s="1"/>
  <c r="C63" i="4"/>
  <c r="D63" i="4" s="1"/>
  <c r="D140" i="4" l="1"/>
  <c r="D139" i="4" s="1"/>
  <c r="D76" i="4"/>
  <c r="D86" i="4"/>
  <c r="D85" i="4" s="1"/>
  <c r="D84" i="4" s="1"/>
  <c r="C113" i="4"/>
  <c r="D114" i="4"/>
  <c r="C146" i="4"/>
  <c r="C145" i="4" s="1"/>
  <c r="D147" i="4"/>
  <c r="C158" i="4"/>
  <c r="D159" i="4"/>
  <c r="D158" i="4" s="1"/>
  <c r="D157" i="4" s="1"/>
  <c r="C181" i="4"/>
  <c r="D182" i="4"/>
  <c r="D181" i="4" s="1"/>
  <c r="C133" i="4"/>
  <c r="D134" i="4"/>
  <c r="D133" i="4" s="1"/>
  <c r="D66" i="4"/>
  <c r="D65" i="4" s="1"/>
  <c r="C162" i="4"/>
  <c r="D163" i="4"/>
  <c r="D162" i="4" s="1"/>
  <c r="C184" i="4"/>
  <c r="D185" i="4"/>
  <c r="D184" i="4" s="1"/>
  <c r="C94" i="4"/>
  <c r="D95" i="4"/>
  <c r="D94" i="4" s="1"/>
  <c r="C150" i="4"/>
  <c r="C149" i="4" s="1"/>
  <c r="D151" i="4"/>
  <c r="D150" i="4" s="1"/>
  <c r="D149" i="4" s="1"/>
  <c r="C174" i="4"/>
  <c r="D175" i="4"/>
  <c r="D174" i="4" s="1"/>
  <c r="C187" i="4"/>
  <c r="D188" i="4"/>
  <c r="D187" i="4" s="1"/>
  <c r="C72" i="4"/>
  <c r="D73" i="4"/>
  <c r="D72" i="4" s="1"/>
  <c r="C98" i="4"/>
  <c r="D99" i="4"/>
  <c r="D98" i="4" s="1"/>
  <c r="C154" i="4"/>
  <c r="C153" i="4" s="1"/>
  <c r="D155" i="4"/>
  <c r="D154" i="4" s="1"/>
  <c r="D153" i="4" s="1"/>
  <c r="C177" i="4"/>
  <c r="D178" i="4"/>
  <c r="D167" i="4"/>
  <c r="D166" i="4" s="1"/>
  <c r="D165" i="4" s="1"/>
  <c r="C110" i="4"/>
  <c r="C102" i="4"/>
  <c r="D102" i="4" s="1"/>
  <c r="C126" i="4"/>
  <c r="C86" i="4"/>
  <c r="C85" i="4" s="1"/>
  <c r="C84" i="4" s="1"/>
  <c r="C167" i="4"/>
  <c r="C166" i="4" s="1"/>
  <c r="C165" i="4" s="1"/>
  <c r="C140" i="4"/>
  <c r="C139" i="4" s="1"/>
  <c r="C66" i="4"/>
  <c r="C65" i="4" s="1"/>
  <c r="C122" i="4"/>
  <c r="D122" i="4" s="1"/>
  <c r="C76" i="4"/>
  <c r="E63" i="4"/>
  <c r="C137" i="4"/>
  <c r="E67" i="4"/>
  <c r="C58" i="4"/>
  <c r="C118" i="4"/>
  <c r="D118" i="4" s="1"/>
  <c r="E69" i="4"/>
  <c r="E143" i="4"/>
  <c r="C157" i="4"/>
  <c r="E170" i="4"/>
  <c r="C17" i="4" l="1"/>
  <c r="C75" i="4"/>
  <c r="C41" i="4"/>
  <c r="D110" i="4"/>
  <c r="D18" i="4" s="1"/>
  <c r="C18" i="4"/>
  <c r="C19" i="4" s="1"/>
  <c r="D71" i="4"/>
  <c r="D46" i="4"/>
  <c r="D93" i="4"/>
  <c r="D40" i="4"/>
  <c r="D161" i="4"/>
  <c r="D42" i="4"/>
  <c r="D75" i="4"/>
  <c r="C71" i="4"/>
  <c r="C46" i="4"/>
  <c r="C93" i="4"/>
  <c r="C40" i="4"/>
  <c r="C161" i="4"/>
  <c r="C42" i="4"/>
  <c r="D101" i="4"/>
  <c r="D44" i="4" s="1"/>
  <c r="D43" i="4" s="1"/>
  <c r="C173" i="4"/>
  <c r="C180" i="4"/>
  <c r="D117" i="4"/>
  <c r="E175" i="4"/>
  <c r="E174" i="4" s="1"/>
  <c r="D180" i="4"/>
  <c r="D177" i="4"/>
  <c r="D173" i="4" s="1"/>
  <c r="E178" i="4"/>
  <c r="E177" i="4" s="1"/>
  <c r="D146" i="4"/>
  <c r="D145" i="4" s="1"/>
  <c r="E147" i="4"/>
  <c r="E146" i="4" s="1"/>
  <c r="E145" i="4" s="1"/>
  <c r="C136" i="4"/>
  <c r="D137" i="4"/>
  <c r="D136" i="4" s="1"/>
  <c r="D113" i="4"/>
  <c r="D97" i="4" s="1"/>
  <c r="E114" i="4"/>
  <c r="E113" i="4" s="1"/>
  <c r="E66" i="4"/>
  <c r="E65" i="4" s="1"/>
  <c r="C57" i="4"/>
  <c r="D58" i="4"/>
  <c r="C125" i="4"/>
  <c r="D126" i="4"/>
  <c r="D125" i="4" s="1"/>
  <c r="C101" i="4"/>
  <c r="C117" i="4"/>
  <c r="E134" i="4"/>
  <c r="E133" i="4" s="1"/>
  <c r="E99" i="4"/>
  <c r="E98" i="4" s="1"/>
  <c r="E130" i="4"/>
  <c r="E95" i="4"/>
  <c r="E94" i="4" s="1"/>
  <c r="E108" i="4"/>
  <c r="E122" i="4"/>
  <c r="E73" i="4"/>
  <c r="E72" i="4" s="1"/>
  <c r="E87" i="4"/>
  <c r="E86" i="4" s="1"/>
  <c r="E85" i="4" s="1"/>
  <c r="E84" i="4" s="1"/>
  <c r="E188" i="4"/>
  <c r="E187" i="4" s="1"/>
  <c r="E151" i="4"/>
  <c r="E150" i="4" s="1"/>
  <c r="E149" i="4" s="1"/>
  <c r="E110" i="4"/>
  <c r="E141" i="4"/>
  <c r="E140" i="4" s="1"/>
  <c r="E139" i="4" s="1"/>
  <c r="E163" i="4"/>
  <c r="E162" i="4" s="1"/>
  <c r="E185" i="4"/>
  <c r="E184" i="4" s="1"/>
  <c r="E155" i="4"/>
  <c r="E154" i="4" s="1"/>
  <c r="E153" i="4" s="1"/>
  <c r="E182" i="4"/>
  <c r="E181" i="4" s="1"/>
  <c r="C39" i="4" l="1"/>
  <c r="E93" i="4"/>
  <c r="E40" i="4"/>
  <c r="D57" i="4"/>
  <c r="D17" i="4"/>
  <c r="E161" i="4"/>
  <c r="E42" i="4"/>
  <c r="E71" i="4"/>
  <c r="E46" i="4"/>
  <c r="C97" i="4"/>
  <c r="C44" i="4"/>
  <c r="C43" i="4" s="1"/>
  <c r="C56" i="4"/>
  <c r="C55" i="4" s="1"/>
  <c r="C49" i="4"/>
  <c r="C48" i="4" s="1"/>
  <c r="D132" i="4"/>
  <c r="D92" i="4" s="1"/>
  <c r="D47" i="4"/>
  <c r="D45" i="4" s="1"/>
  <c r="E18" i="4"/>
  <c r="D19" i="4"/>
  <c r="C132" i="4"/>
  <c r="C47" i="4"/>
  <c r="C45" i="4" s="1"/>
  <c r="D41" i="4"/>
  <c r="D39" i="4" s="1"/>
  <c r="D116" i="4"/>
  <c r="C172" i="4"/>
  <c r="E137" i="4"/>
  <c r="E136" i="4" s="1"/>
  <c r="E126" i="4"/>
  <c r="E173" i="4"/>
  <c r="D172" i="4"/>
  <c r="E180" i="4"/>
  <c r="E125" i="4"/>
  <c r="C116" i="4"/>
  <c r="C92" i="4" s="1"/>
  <c r="C54" i="4" s="1"/>
  <c r="E118" i="4"/>
  <c r="E117" i="4" s="1"/>
  <c r="E159" i="4"/>
  <c r="E158" i="4" s="1"/>
  <c r="E157" i="4" s="1"/>
  <c r="E102" i="4"/>
  <c r="E101" i="4" s="1"/>
  <c r="E168" i="4"/>
  <c r="E167" i="4" s="1"/>
  <c r="E166" i="4" s="1"/>
  <c r="E165" i="4" s="1"/>
  <c r="E58" i="4"/>
  <c r="E81" i="4"/>
  <c r="C38" i="4" l="1"/>
  <c r="C37" i="4" s="1"/>
  <c r="C14" i="4" s="1"/>
  <c r="C16" i="4" s="1"/>
  <c r="C20" i="4" s="1"/>
  <c r="E57" i="4"/>
  <c r="E17" i="4"/>
  <c r="E19" i="4" s="1"/>
  <c r="E97" i="4"/>
  <c r="E44" i="4"/>
  <c r="E43" i="4" s="1"/>
  <c r="E132" i="4"/>
  <c r="E47" i="4"/>
  <c r="E45" i="4" s="1"/>
  <c r="D56" i="4"/>
  <c r="D55" i="4" s="1"/>
  <c r="D49" i="4"/>
  <c r="D48" i="4" s="1"/>
  <c r="D38" i="4" s="1"/>
  <c r="D37" i="4" s="1"/>
  <c r="D14" i="4" s="1"/>
  <c r="D16" i="4" s="1"/>
  <c r="D20" i="4" s="1"/>
  <c r="E172" i="4"/>
  <c r="D54" i="4"/>
  <c r="E116" i="4"/>
  <c r="E77" i="4"/>
  <c r="E76" i="4" s="1"/>
  <c r="E92" i="4" l="1"/>
  <c r="E75" i="4"/>
  <c r="E41" i="4"/>
  <c r="E39" i="4" s="1"/>
  <c r="E56" i="4"/>
  <c r="E49" i="4"/>
  <c r="E48" i="4" s="1"/>
  <c r="E38" i="4" l="1"/>
  <c r="E37" i="4" s="1"/>
  <c r="E14" i="4" s="1"/>
  <c r="E16" i="4" s="1"/>
  <c r="E20" i="4" s="1"/>
  <c r="E55" i="4"/>
  <c r="E54" i="4" s="1"/>
</calcChain>
</file>

<file path=xl/sharedStrings.xml><?xml version="1.0" encoding="utf-8"?>
<sst xmlns="http://schemas.openxmlformats.org/spreadsheetml/2006/main" count="241" uniqueCount="134">
  <si>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</si>
  <si>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</si>
  <si>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</si>
  <si>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</si>
  <si>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</si>
  <si>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</si>
  <si>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</si>
  <si>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</si>
  <si>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</si>
  <si>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</si>
  <si>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</si>
  <si>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</si>
  <si>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</si>
  <si>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</si>
  <si>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</si>
  <si>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</si>
  <si>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</si>
  <si>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</si>
  <si>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</si>
  <si>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</si>
  <si>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</si>
  <si>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</si>
  <si>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</si>
  <si>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</si>
  <si>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</si>
  <si>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</si>
  <si>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</si>
  <si>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</si>
  <si>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55175</t>
  </si>
  <si>
    <t>A230107</t>
  </si>
  <si>
    <t>PRODUŽENI BORAVAK</t>
  </si>
  <si>
    <t>A230115</t>
  </si>
  <si>
    <t>32300</t>
  </si>
  <si>
    <t>62300</t>
  </si>
  <si>
    <t>A230119</t>
  </si>
  <si>
    <t>NAGRADE ZA UČENIKE</t>
  </si>
  <si>
    <t>K240501</t>
  </si>
  <si>
    <t xml:space="preserve">Postrojenja i oprema </t>
  </si>
  <si>
    <t>Naknada za nezapošljavanje osoba s invaliditetom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</si>
  <si>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</si>
  <si>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</si>
  <si>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</si>
  <si>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</si>
  <si>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</si>
  <si>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</si>
  <si>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A230117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</si>
  <si>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</si>
  <si>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</si>
  <si>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</si>
  <si>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</si>
  <si>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</si>
  <si>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</si>
  <si>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</si>
  <si>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Ostali rashodi za zaposlene (darovi, pomoći, otpremnine i sl.)</t>
  </si>
  <si>
    <t>Prijevoz na posao</t>
  </si>
  <si>
    <t>A210103</t>
  </si>
  <si>
    <t xml:space="preserve">Premije osiguranja </t>
  </si>
  <si>
    <t>A230102</t>
  </si>
  <si>
    <t>ŽUPANIJSKA NATJECANJA</t>
  </si>
  <si>
    <t xml:space="preserve">Rashodi za usluge </t>
  </si>
  <si>
    <t>A230118</t>
  </si>
  <si>
    <t>LOGOPED</t>
  </si>
  <si>
    <t xml:space="preserve">OPREMANJE </t>
  </si>
  <si>
    <t>NAMJEŠTAJ I OPREMA</t>
  </si>
  <si>
    <t>53082</t>
  </si>
  <si>
    <t>Projekcija 2021.</t>
  </si>
  <si>
    <t>Prihodi od prodaje nefinancijske imovine</t>
  </si>
  <si>
    <t>A. RAČUN PRIHODA I RASHODA</t>
  </si>
  <si>
    <t>Naziv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</si>
  <si>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</si>
  <si>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</si>
  <si>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</si>
  <si>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</si>
  <si>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</si>
  <si>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</si>
  <si>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Ukupan donos VIŠKA/MANJKA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</si>
  <si>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</si>
  <si>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</si>
  <si>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</si>
  <si>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</si>
  <si>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REDOVNA DJELATNOST - MINIMALNI STANDARD</t>
  </si>
  <si>
    <t>MATERIJALNI RASHODI PO KRITERIJIMA</t>
  </si>
  <si>
    <t>DECENTRALIZIRANA SREDSTVA</t>
  </si>
  <si>
    <t>MATERIJALNI RASHODI PO STVARNOM TROŠKU</t>
  </si>
  <si>
    <t>MATERIJALNI RASHODI PO STVARNOM TROŠKU - DRUGI IZVORI</t>
  </si>
  <si>
    <t>REDOVNA DJELATNOST - IZNAD STANDARDA</t>
  </si>
  <si>
    <t>NENAMJENSKI PRIHODI I PRIMICI</t>
  </si>
  <si>
    <t>PROGRAMI OBRAZOVANJA IZNAD STANDARDA</t>
  </si>
  <si>
    <t>OSTALE INSTITUCIJE</t>
  </si>
  <si>
    <t>Naknade troškova osobama izvan radnog odnosa</t>
  </si>
  <si>
    <t>PRIHODI ZA POSEBNE NAMJENE</t>
  </si>
  <si>
    <t>OPĆINA KANFANAR</t>
  </si>
  <si>
    <t>OSTALI PROGRAMI I PROJEKTI</t>
  </si>
  <si>
    <t>VLASTITI PRIHODI</t>
  </si>
  <si>
    <t xml:space="preserve">DONACIJE   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</si>
  <si>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</si>
  <si>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</si>
  <si>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</si>
  <si>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</si>
  <si>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</si>
  <si>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</si>
  <si>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</si>
  <si>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</si>
  <si>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</si>
  <si>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</si>
  <si>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</si>
  <si>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>A100001</t>
  </si>
  <si>
    <t>PLAĆE ZAPOSLENIKA</t>
  </si>
  <si>
    <t>MATERIJALNI RASHODI PO STVARNOM TROŠKU - IZNAD STANDARDA</t>
  </si>
  <si>
    <t>Naknade građanima i kućanstvima u naravi</t>
  </si>
  <si>
    <t xml:space="preserve">Energija </t>
  </si>
  <si>
    <t>A230116</t>
  </si>
  <si>
    <t>SLOBODNE AKTIVNOSTI (informatika, robotika, šah)</t>
  </si>
  <si>
    <t>A230204</t>
  </si>
  <si>
    <t>PROVEDBA KURIKULUMA</t>
  </si>
  <si>
    <t>Plan 2020.</t>
  </si>
  <si>
    <t>Projekcija 2022.</t>
  </si>
  <si>
    <t>ŠKOLSKI UDŽBENICI</t>
  </si>
  <si>
    <t xml:space="preserve">2.2. RASHODI I IZDACI </t>
  </si>
  <si>
    <t xml:space="preserve">2.1. PRIHODI I PRIMICI 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</si>
  <si>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</si>
  <si>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2. POSEBNI DIO</t>
  </si>
  <si>
    <t>UKUPNI RASHODI I IZDACI</t>
  </si>
  <si>
    <t>UKUPNI PRIHODI I PRIMICI</t>
  </si>
  <si>
    <t>MINISTARSTVO POLJOPRIVREDE (EU FONDOVI)</t>
  </si>
  <si>
    <t>Predsjednik Školskog odbora</t>
  </si>
  <si>
    <t>Dr. sc. Marko Jelenić</t>
  </si>
  <si>
    <t>Proračunski korisnik: 11445 OSNOVNA ŠKOLA PETRA STUDENCA, KANFANAR</t>
  </si>
  <si>
    <t>Naknade građanima i kućanstvima u naravi (prijevoz učenika)</t>
  </si>
  <si>
    <t xml:space="preserve">FINANCIJSKI PLAN za 2020. godinu </t>
  </si>
  <si>
    <t xml:space="preserve">Zdravstvene i veterinarske usluge </t>
  </si>
  <si>
    <t>Kanfanar, 18.12.2019.</t>
  </si>
  <si>
    <t>KLASA: 400-02/19-01/01</t>
  </si>
  <si>
    <t>URBROJ: 2171-03-01-19-1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</si>
</sst>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sz val="11"/>
      <color theme="0"/>
      <name val="Times New Roman"/>
      <family val="1"/>
      <charset val="238"/>
    </font>
    <font>
      <b/>
      <sz val="11"/>
      <name val="Calibri"/>
      <family val="2"/>
      <charset val="1"/>
    </font>
    <font>
      <b/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topLeftCell="A82" zoomScaleNormal="100" zoomScaleSheetLayoutView="100" workbookViewId="0">
      <selection activeCell="B9" sqref="B9"/>
    </sheetView>
  </sheetViews>
  <sheetFormatPr defaultRowHeight="15" x14ac:dyDescent="0.25"/>
  <cols>
    <col min="1" max="1" width="8.42578125" style="29" customWidth="1"/>
    <col min="2" max="2" width="64.85546875" style="29" customWidth="1"/>
    <col min="3" max="3" width="11.5703125" style="29" customWidth="1"/>
    <col min="4" max="5" width="11.5703125" style="29" bestFit="1" customWidth="1"/>
    <col min="6" max="6" width="4.5703125" style="30" customWidth="1"/>
    <col min="7" max="7" width="25.28515625" style="30" bestFit="1" customWidth="1"/>
    <col min="8" max="8" width="4" style="30" bestFit="1" customWidth="1"/>
    <col min="9" max="9" width="7.85546875" style="30" bestFit="1" customWidth="1"/>
    <col min="10" max="10" width="9.85546875" style="30" bestFit="1" customWidth="1"/>
    <col min="11" max="11" width="5" style="30" customWidth="1"/>
    <col min="12" max="14" width="9.140625" style="30"/>
    <col min="15" max="16384" width="9.140625" style="29"/>
  </cols>
  <sheetData>
    <row r="1" spans="1:14" x14ac:dyDescent="0.25">
      <c r="A1" s="42" t="s">
        <v>129</v>
      </c>
      <c r="B1" s="56"/>
      <c r="C1" s="41"/>
      <c r="D1" s="41"/>
      <c r="E1" s="41"/>
    </row>
    <row r="2" spans="1:14" x14ac:dyDescent="0.25">
      <c r="A2" s="1" t="s">
        <v>0</v>
      </c>
      <c r="B2" s="56"/>
      <c r="C2" s="41"/>
      <c r="D2" s="41"/>
      <c r="E2" s="41"/>
    </row>
    <row r="3" spans="1:14" x14ac:dyDescent="0.25">
      <c r="A3" s="1" t="s">
        <v>1</v>
      </c>
      <c r="B3" s="56"/>
      <c r="C3" s="41"/>
      <c r="D3" s="41"/>
      <c r="E3" s="41"/>
    </row>
    <row r="4" spans="1:14" x14ac:dyDescent="0.25">
      <c r="A4" s="42" t="s">
        <v>127</v>
      </c>
      <c r="B4" s="56"/>
      <c r="C4" s="41"/>
      <c r="D4" s="41"/>
      <c r="E4" s="41"/>
    </row>
    <row r="5" spans="1:14" x14ac:dyDescent="0.25">
      <c r="A5" s="1"/>
      <c r="B5" s="56"/>
      <c r="C5" s="41"/>
      <c r="D5" s="41"/>
      <c r="E5" s="41"/>
    </row>
    <row r="6" spans="1:14" x14ac:dyDescent="0.25">
      <c r="A6" s="2" t="s">
        <v>132</v>
      </c>
      <c r="B6" s="56"/>
      <c r="C6" s="41" t="s">
        <v>125</v>
      </c>
      <c r="D6" s="41"/>
      <c r="E6" s="41"/>
    </row>
    <row r="7" spans="1:14" x14ac:dyDescent="0.25">
      <c r="A7" s="2" t="s">
        <v>133</v>
      </c>
      <c r="B7" s="56"/>
      <c r="C7" s="41" t="s">
        <v>126</v>
      </c>
      <c r="D7" s="41"/>
      <c r="E7" s="41"/>
    </row>
    <row r="8" spans="1:14" x14ac:dyDescent="0.25">
      <c r="A8" s="2" t="s">
        <v>131</v>
      </c>
      <c r="B8" s="56"/>
      <c r="C8" s="41"/>
      <c r="D8" s="41"/>
      <c r="E8" s="41"/>
    </row>
    <row r="9" spans="1:14" x14ac:dyDescent="0.25">
      <c r="A9" s="2"/>
      <c r="B9" s="56"/>
      <c r="C9" s="41"/>
      <c r="D9" s="41"/>
      <c r="E9" s="41"/>
    </row>
    <row r="10" spans="1:14" s="35" customFormat="1" x14ac:dyDescent="0.2">
      <c r="A10" s="46" t="s">
        <v>120</v>
      </c>
      <c r="B10" s="57"/>
      <c r="C10" s="46"/>
      <c r="D10" s="46"/>
      <c r="E10" s="46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2"/>
      <c r="B11" s="58"/>
      <c r="C11" s="2"/>
      <c r="D11" s="2"/>
      <c r="E11" s="2"/>
    </row>
    <row r="12" spans="1:14" ht="30" x14ac:dyDescent="0.25">
      <c r="A12" s="16" t="s">
        <v>2</v>
      </c>
      <c r="B12" s="3" t="s">
        <v>68</v>
      </c>
      <c r="C12" s="16" t="s">
        <v>115</v>
      </c>
      <c r="D12" s="17" t="s">
        <v>65</v>
      </c>
      <c r="E12" s="17" t="s">
        <v>116</v>
      </c>
    </row>
    <row r="13" spans="1:14" x14ac:dyDescent="0.25">
      <c r="A13" s="61" t="s">
        <v>67</v>
      </c>
      <c r="B13" s="3"/>
      <c r="C13" s="16"/>
      <c r="D13" s="17"/>
      <c r="E13" s="17"/>
    </row>
    <row r="14" spans="1:14" x14ac:dyDescent="0.25">
      <c r="A14" s="19">
        <v>6</v>
      </c>
      <c r="B14" s="59" t="s">
        <v>4</v>
      </c>
      <c r="C14" s="10">
        <f>C37</f>
        <v>4113538.8</v>
      </c>
      <c r="D14" s="10">
        <f t="shared" ref="D14:E14" si="0">D37</f>
        <v>4113538.8</v>
      </c>
      <c r="E14" s="10">
        <f t="shared" si="0"/>
        <v>4113538.8</v>
      </c>
    </row>
    <row r="15" spans="1:14" x14ac:dyDescent="0.25">
      <c r="A15" s="19">
        <v>7</v>
      </c>
      <c r="B15" s="59" t="s">
        <v>66</v>
      </c>
      <c r="C15" s="10">
        <v>0</v>
      </c>
      <c r="D15" s="10">
        <v>0</v>
      </c>
      <c r="E15" s="10">
        <v>0</v>
      </c>
    </row>
    <row r="16" spans="1:14" x14ac:dyDescent="0.25">
      <c r="A16" s="19"/>
      <c r="B16" s="59" t="s">
        <v>69</v>
      </c>
      <c r="C16" s="10">
        <f>C14+C15</f>
        <v>4113538.8</v>
      </c>
      <c r="D16" s="10">
        <f t="shared" ref="D16:E16" si="1">D14+D15</f>
        <v>4113538.8</v>
      </c>
      <c r="E16" s="10">
        <f t="shared" si="1"/>
        <v>4113538.8</v>
      </c>
    </row>
    <row r="17" spans="1:5" x14ac:dyDescent="0.25">
      <c r="A17" s="19">
        <v>3</v>
      </c>
      <c r="B17" s="59" t="s">
        <v>5</v>
      </c>
      <c r="C17" s="10">
        <f>C58+C63+C67+C69+C73+C77+C81+C87+C90+C95+C99+C102+C108+C114+C118+C122+C126+C130+C134+C137+C141+C147+C151+C155+C159+C163+C168</f>
        <v>4064038.8000000003</v>
      </c>
      <c r="D17" s="10">
        <f t="shared" ref="D17:E17" si="2">D58+D63+D67+D69+D73+D77+D81+D87+D90+D95+D99+D102+D108+D114+D118+D122+D126+D130+D134+D137+D141+D147+D151+D155+D159+D163+D168</f>
        <v>4064038.8000000003</v>
      </c>
      <c r="E17" s="10">
        <f t="shared" si="2"/>
        <v>4064038.8000000003</v>
      </c>
    </row>
    <row r="18" spans="1:5" x14ac:dyDescent="0.25">
      <c r="A18" s="19">
        <v>4</v>
      </c>
      <c r="B18" s="59" t="s">
        <v>6</v>
      </c>
      <c r="C18" s="10">
        <f>C110+C143+C170+C175+C178+C182+C185+C188</f>
        <v>49500</v>
      </c>
      <c r="D18" s="10">
        <f t="shared" ref="D18:E18" si="3">D110+D143+D170+D175+D178+D182+D185+D188</f>
        <v>49500</v>
      </c>
      <c r="E18" s="10">
        <f t="shared" si="3"/>
        <v>49500</v>
      </c>
    </row>
    <row r="19" spans="1:5" x14ac:dyDescent="0.25">
      <c r="A19" s="19"/>
      <c r="B19" s="59" t="s">
        <v>70</v>
      </c>
      <c r="C19" s="10">
        <f>C17+C18</f>
        <v>4113538.8000000003</v>
      </c>
      <c r="D19" s="10">
        <f t="shared" ref="D19:E19" si="4">D17+D18</f>
        <v>4113538.8000000003</v>
      </c>
      <c r="E19" s="10">
        <f t="shared" si="4"/>
        <v>4113538.8000000003</v>
      </c>
    </row>
    <row r="20" spans="1:5" x14ac:dyDescent="0.25">
      <c r="A20" s="19"/>
      <c r="B20" s="59" t="s">
        <v>71</v>
      </c>
      <c r="C20" s="10">
        <f>C16-C19</f>
        <v>0</v>
      </c>
      <c r="D20" s="10">
        <f t="shared" ref="D20:E20" si="5">D16-D19</f>
        <v>0</v>
      </c>
      <c r="E20" s="10">
        <f t="shared" si="5"/>
        <v>0</v>
      </c>
    </row>
    <row r="21" spans="1:5" x14ac:dyDescent="0.25">
      <c r="A21" s="62" t="s">
        <v>72</v>
      </c>
      <c r="B21" s="59"/>
      <c r="C21" s="10"/>
      <c r="D21" s="10"/>
      <c r="E21" s="10"/>
    </row>
    <row r="22" spans="1:5" x14ac:dyDescent="0.25">
      <c r="A22" s="3">
        <v>8</v>
      </c>
      <c r="B22" s="20" t="s">
        <v>46</v>
      </c>
      <c r="C22" s="14">
        <v>0</v>
      </c>
      <c r="D22" s="14">
        <v>0</v>
      </c>
      <c r="E22" s="14">
        <v>0</v>
      </c>
    </row>
    <row r="23" spans="1:5" x14ac:dyDescent="0.25">
      <c r="A23" s="3">
        <v>5</v>
      </c>
      <c r="B23" s="20" t="s">
        <v>47</v>
      </c>
      <c r="C23" s="14">
        <v>0</v>
      </c>
      <c r="D23" s="14">
        <v>0</v>
      </c>
      <c r="E23" s="14">
        <v>0</v>
      </c>
    </row>
    <row r="24" spans="1:5" x14ac:dyDescent="0.25">
      <c r="A24" s="3"/>
      <c r="B24" s="20" t="s">
        <v>73</v>
      </c>
      <c r="C24" s="14">
        <f>C22-C23</f>
        <v>0</v>
      </c>
      <c r="D24" s="14">
        <f>D22-D23</f>
        <v>0</v>
      </c>
      <c r="E24" s="14">
        <f>E22-E23</f>
        <v>0</v>
      </c>
    </row>
    <row r="25" spans="1:5" x14ac:dyDescent="0.25">
      <c r="A25" s="4" t="s">
        <v>74</v>
      </c>
      <c r="B25" s="20"/>
      <c r="C25" s="14"/>
      <c r="D25" s="14"/>
      <c r="E25" s="14"/>
    </row>
    <row r="26" spans="1:5" x14ac:dyDescent="0.25">
      <c r="A26" s="3"/>
      <c r="B26" s="20" t="s">
        <v>75</v>
      </c>
      <c r="C26" s="14">
        <v>0</v>
      </c>
      <c r="D26" s="14">
        <v>0</v>
      </c>
      <c r="E26" s="14">
        <v>0</v>
      </c>
    </row>
    <row r="27" spans="1:5" x14ac:dyDescent="0.25">
      <c r="A27" s="3"/>
      <c r="B27" s="20" t="s">
        <v>76</v>
      </c>
      <c r="C27" s="14">
        <v>0</v>
      </c>
      <c r="D27" s="14">
        <v>0</v>
      </c>
      <c r="E27" s="14">
        <v>0</v>
      </c>
    </row>
    <row r="28" spans="1:5" x14ac:dyDescent="0.25">
      <c r="A28" s="3"/>
      <c r="B28" s="20" t="s">
        <v>105</v>
      </c>
      <c r="C28" s="14">
        <f>C26-C27</f>
        <v>0</v>
      </c>
      <c r="D28" s="14">
        <f>D26-D27</f>
        <v>0</v>
      </c>
      <c r="E28" s="14">
        <f>E26-E27</f>
        <v>0</v>
      </c>
    </row>
    <row r="29" spans="1:5" x14ac:dyDescent="0.25">
      <c r="A29" s="3"/>
      <c r="B29" s="20" t="s">
        <v>77</v>
      </c>
      <c r="C29" s="14">
        <v>0</v>
      </c>
      <c r="D29" s="14">
        <v>0</v>
      </c>
      <c r="E29" s="14">
        <v>0</v>
      </c>
    </row>
    <row r="30" spans="1:5" x14ac:dyDescent="0.25">
      <c r="A30" s="3"/>
      <c r="B30" s="23" t="s">
        <v>78</v>
      </c>
      <c r="C30" s="14">
        <v>0</v>
      </c>
      <c r="D30" s="14">
        <v>0</v>
      </c>
      <c r="E30" s="14">
        <v>0</v>
      </c>
    </row>
    <row r="31" spans="1:5" x14ac:dyDescent="0.25">
      <c r="A31" s="3"/>
      <c r="B31" s="23" t="s">
        <v>79</v>
      </c>
      <c r="C31" s="14">
        <v>0</v>
      </c>
      <c r="D31" s="14">
        <v>0</v>
      </c>
      <c r="E31" s="14">
        <v>0</v>
      </c>
    </row>
    <row r="33" spans="1:14" s="34" customFormat="1" ht="14.25" x14ac:dyDescent="0.25">
      <c r="A33" s="34" t="s">
        <v>121</v>
      </c>
    </row>
    <row r="34" spans="1:14" s="35" customFormat="1" x14ac:dyDescent="0.2">
      <c r="A34" s="43" t="s">
        <v>119</v>
      </c>
      <c r="B34" s="44"/>
      <c r="C34" s="45"/>
      <c r="D34" s="45"/>
      <c r="E34" s="45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9"/>
      <c r="B35" s="40"/>
      <c r="C35" s="41"/>
      <c r="D35" s="41"/>
      <c r="E35" s="41"/>
    </row>
    <row r="36" spans="1:14" ht="30" x14ac:dyDescent="0.25">
      <c r="A36" s="3" t="s">
        <v>2</v>
      </c>
      <c r="B36" s="16" t="s">
        <v>3</v>
      </c>
      <c r="C36" s="16" t="s">
        <v>115</v>
      </c>
      <c r="D36" s="17" t="s">
        <v>65</v>
      </c>
      <c r="E36" s="17" t="s">
        <v>116</v>
      </c>
    </row>
    <row r="37" spans="1:14" x14ac:dyDescent="0.25">
      <c r="A37" s="48"/>
      <c r="B37" s="27" t="s">
        <v>123</v>
      </c>
      <c r="C37" s="9">
        <f>C38</f>
        <v>4113538.8</v>
      </c>
      <c r="D37" s="9">
        <f t="shared" ref="D37:E37" si="6">D38</f>
        <v>4113538.8</v>
      </c>
      <c r="E37" s="9">
        <f t="shared" si="6"/>
        <v>4113538.8</v>
      </c>
    </row>
    <row r="38" spans="1:14" x14ac:dyDescent="0.25">
      <c r="A38" s="4">
        <v>6</v>
      </c>
      <c r="B38" s="18" t="s">
        <v>48</v>
      </c>
      <c r="C38" s="6">
        <f>C39+C43+C45+C48</f>
        <v>4113538.8</v>
      </c>
      <c r="D38" s="6">
        <f t="shared" ref="D38:E38" si="7">D39+D43+D45+D48</f>
        <v>4113538.8</v>
      </c>
      <c r="E38" s="6">
        <f t="shared" si="7"/>
        <v>4113538.8</v>
      </c>
    </row>
    <row r="39" spans="1:14" ht="30" x14ac:dyDescent="0.25">
      <c r="A39" s="4">
        <v>63</v>
      </c>
      <c r="B39" s="18" t="s">
        <v>100</v>
      </c>
      <c r="C39" s="6">
        <f>SUM(C40:C42)</f>
        <v>3231090</v>
      </c>
      <c r="D39" s="6">
        <f t="shared" ref="D39:E39" si="8">SUM(D40:D42)</f>
        <v>3231090</v>
      </c>
      <c r="E39" s="6">
        <f t="shared" si="8"/>
        <v>3231090</v>
      </c>
      <c r="G39" s="30" t="s">
        <v>7</v>
      </c>
    </row>
    <row r="40" spans="1:14" x14ac:dyDescent="0.25">
      <c r="A40" s="4">
        <v>634</v>
      </c>
      <c r="B40" s="18" t="s">
        <v>49</v>
      </c>
      <c r="C40" s="6">
        <f>C94</f>
        <v>8000</v>
      </c>
      <c r="D40" s="6">
        <f t="shared" ref="D40:E40" si="9">D94</f>
        <v>8000</v>
      </c>
      <c r="E40" s="6">
        <f t="shared" si="9"/>
        <v>8000</v>
      </c>
    </row>
    <row r="41" spans="1:14" x14ac:dyDescent="0.25">
      <c r="A41" s="4">
        <v>636</v>
      </c>
      <c r="B41" s="18" t="s">
        <v>101</v>
      </c>
      <c r="C41" s="6">
        <f>C76+C113+C125+C140+C146+C150+C154+C167+C184</f>
        <v>3215090</v>
      </c>
      <c r="D41" s="6">
        <f t="shared" ref="D41:E41" si="10">D76+D113+D125+D140+D146+D150+D154+D167+D184</f>
        <v>3215090</v>
      </c>
      <c r="E41" s="6">
        <f t="shared" si="10"/>
        <v>3215090</v>
      </c>
    </row>
    <row r="42" spans="1:14" x14ac:dyDescent="0.25">
      <c r="A42" s="4">
        <v>638</v>
      </c>
      <c r="B42" s="18" t="s">
        <v>50</v>
      </c>
      <c r="C42" s="6">
        <f>C162</f>
        <v>8000</v>
      </c>
      <c r="D42" s="6">
        <f t="shared" ref="D42:E42" si="11">D162</f>
        <v>8000</v>
      </c>
      <c r="E42" s="6">
        <f t="shared" si="11"/>
        <v>8000</v>
      </c>
    </row>
    <row r="43" spans="1:14" x14ac:dyDescent="0.25">
      <c r="A43" s="4">
        <v>65</v>
      </c>
      <c r="B43" s="20" t="s">
        <v>102</v>
      </c>
      <c r="C43" s="6">
        <f>C44</f>
        <v>237000</v>
      </c>
      <c r="D43" s="6">
        <f t="shared" ref="D43:E43" si="12">D44</f>
        <v>237000</v>
      </c>
      <c r="E43" s="6">
        <f t="shared" si="12"/>
        <v>237000</v>
      </c>
    </row>
    <row r="44" spans="1:14" x14ac:dyDescent="0.25">
      <c r="A44" s="4">
        <v>652</v>
      </c>
      <c r="B44" s="18" t="s">
        <v>103</v>
      </c>
      <c r="C44" s="6">
        <f>C101+C117</f>
        <v>237000</v>
      </c>
      <c r="D44" s="6">
        <f t="shared" ref="D44:E44" si="13">D101+D117</f>
        <v>237000</v>
      </c>
      <c r="E44" s="6">
        <f t="shared" si="13"/>
        <v>237000</v>
      </c>
    </row>
    <row r="45" spans="1:14" ht="30" x14ac:dyDescent="0.25">
      <c r="A45" s="4">
        <v>66</v>
      </c>
      <c r="B45" s="18" t="s">
        <v>99</v>
      </c>
      <c r="C45" s="6">
        <f>C46+C47</f>
        <v>16000</v>
      </c>
      <c r="D45" s="6">
        <f t="shared" ref="D45:E45" si="14">D46+D47</f>
        <v>16000</v>
      </c>
      <c r="E45" s="6">
        <f t="shared" si="14"/>
        <v>16000</v>
      </c>
    </row>
    <row r="46" spans="1:14" x14ac:dyDescent="0.25">
      <c r="A46" s="4">
        <v>661</v>
      </c>
      <c r="B46" s="18" t="s">
        <v>51</v>
      </c>
      <c r="C46" s="6">
        <f>C72+C98+C133+C174+C181</f>
        <v>13000</v>
      </c>
      <c r="D46" s="6">
        <f t="shared" ref="D46:E46" si="15">D72+D98+D133+D174+D181</f>
        <v>13000</v>
      </c>
      <c r="E46" s="6">
        <f t="shared" si="15"/>
        <v>13000</v>
      </c>
    </row>
    <row r="47" spans="1:14" x14ac:dyDescent="0.25">
      <c r="A47" s="4">
        <v>663</v>
      </c>
      <c r="B47" s="18" t="s">
        <v>8</v>
      </c>
      <c r="C47" s="6">
        <f>C136+C177+C187</f>
        <v>3000</v>
      </c>
      <c r="D47" s="6">
        <f t="shared" ref="D47:E47" si="16">D136+D177+D187</f>
        <v>3000</v>
      </c>
      <c r="E47" s="6">
        <f t="shared" si="16"/>
        <v>3000</v>
      </c>
    </row>
    <row r="48" spans="1:14" x14ac:dyDescent="0.25">
      <c r="A48" s="4">
        <v>67</v>
      </c>
      <c r="B48" s="18" t="s">
        <v>98</v>
      </c>
      <c r="C48" s="6">
        <f>C49</f>
        <v>629448.80000000005</v>
      </c>
      <c r="D48" s="6">
        <f t="shared" ref="D48:E48" si="17">D49</f>
        <v>629448.80000000005</v>
      </c>
      <c r="E48" s="6">
        <f t="shared" si="17"/>
        <v>629448.80000000005</v>
      </c>
    </row>
    <row r="49" spans="1:14" ht="30" x14ac:dyDescent="0.25">
      <c r="A49" s="4">
        <v>671</v>
      </c>
      <c r="B49" s="18" t="s">
        <v>104</v>
      </c>
      <c r="C49" s="6">
        <f>C57+C66+C86+C158</f>
        <v>629448.80000000005</v>
      </c>
      <c r="D49" s="6">
        <f t="shared" ref="D49:E49" si="18">D57+D66+D86+D158</f>
        <v>629448.80000000005</v>
      </c>
      <c r="E49" s="6">
        <f t="shared" si="18"/>
        <v>629448.80000000005</v>
      </c>
    </row>
    <row r="51" spans="1:14" s="35" customFormat="1" x14ac:dyDescent="0.25">
      <c r="A51" s="47" t="s">
        <v>118</v>
      </c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5">
      <c r="A52" s="28"/>
      <c r="G52" s="30" t="s">
        <v>7</v>
      </c>
    </row>
    <row r="53" spans="1:14" ht="30" x14ac:dyDescent="0.25">
      <c r="A53" s="3" t="s">
        <v>2</v>
      </c>
      <c r="B53" s="3" t="s">
        <v>3</v>
      </c>
      <c r="C53" s="16" t="s">
        <v>115</v>
      </c>
      <c r="D53" s="17" t="s">
        <v>65</v>
      </c>
      <c r="E53" s="17" t="s">
        <v>116</v>
      </c>
      <c r="F53" s="26"/>
      <c r="G53" s="30" t="s">
        <v>7</v>
      </c>
    </row>
    <row r="54" spans="1:14" x14ac:dyDescent="0.25">
      <c r="A54" s="49"/>
      <c r="B54" s="27" t="s">
        <v>122</v>
      </c>
      <c r="C54" s="9">
        <f>C55+C84+C92+C165+C172</f>
        <v>4113538.8</v>
      </c>
      <c r="D54" s="9">
        <f>D55+D84+D92+D165+D172</f>
        <v>4113538.8</v>
      </c>
      <c r="E54" s="9">
        <f>E55+E84+E92+E165+E172</f>
        <v>4113538.8</v>
      </c>
      <c r="F54" s="26"/>
    </row>
    <row r="55" spans="1:14" x14ac:dyDescent="0.25">
      <c r="A55" s="27">
        <v>2101</v>
      </c>
      <c r="B55" s="27" t="s">
        <v>80</v>
      </c>
      <c r="C55" s="6">
        <f>C56+C65+C71+C75</f>
        <v>3466104.81</v>
      </c>
      <c r="D55" s="6">
        <f t="shared" ref="D55:E55" si="19">D56+D65+D71+D75</f>
        <v>3466104.81</v>
      </c>
      <c r="E55" s="6">
        <f t="shared" si="19"/>
        <v>3466104.81</v>
      </c>
      <c r="F55" s="11"/>
    </row>
    <row r="56" spans="1:14" x14ac:dyDescent="0.25">
      <c r="A56" s="25" t="s">
        <v>13</v>
      </c>
      <c r="B56" s="25" t="s">
        <v>81</v>
      </c>
      <c r="C56" s="6">
        <f>C57</f>
        <v>116952</v>
      </c>
      <c r="D56" s="6">
        <f t="shared" ref="D56:E56" si="20">D57</f>
        <v>116952</v>
      </c>
      <c r="E56" s="6">
        <f t="shared" si="20"/>
        <v>116952</v>
      </c>
      <c r="F56" s="7"/>
      <c r="G56" s="8"/>
      <c r="I56" s="21"/>
    </row>
    <row r="57" spans="1:14" x14ac:dyDescent="0.25">
      <c r="A57" s="50" t="s">
        <v>14</v>
      </c>
      <c r="B57" s="51" t="s">
        <v>82</v>
      </c>
      <c r="C57" s="6">
        <f>C58+C63</f>
        <v>116952</v>
      </c>
      <c r="D57" s="6">
        <f t="shared" ref="D57:E57" si="21">D58+D63</f>
        <v>116952</v>
      </c>
      <c r="E57" s="6">
        <f t="shared" si="21"/>
        <v>116952</v>
      </c>
      <c r="F57" s="7"/>
      <c r="I57" s="31"/>
      <c r="J57" s="31"/>
    </row>
    <row r="58" spans="1:14" x14ac:dyDescent="0.25">
      <c r="A58" s="4">
        <v>32</v>
      </c>
      <c r="B58" s="5" t="s">
        <v>12</v>
      </c>
      <c r="C58" s="6">
        <f>SUM(C59:C62)</f>
        <v>112952</v>
      </c>
      <c r="D58" s="6">
        <f>C58</f>
        <v>112952</v>
      </c>
      <c r="E58" s="6">
        <f>D58</f>
        <v>112952</v>
      </c>
      <c r="F58" s="22"/>
      <c r="I58" s="31"/>
      <c r="J58" s="31"/>
    </row>
    <row r="59" spans="1:14" x14ac:dyDescent="0.25">
      <c r="A59" s="4">
        <v>321</v>
      </c>
      <c r="B59" s="5" t="s">
        <v>15</v>
      </c>
      <c r="C59" s="6">
        <f>17000+1000</f>
        <v>18000</v>
      </c>
      <c r="D59" s="6"/>
      <c r="E59" s="6"/>
      <c r="F59" s="22"/>
      <c r="I59" s="31"/>
      <c r="J59" s="31"/>
    </row>
    <row r="60" spans="1:14" x14ac:dyDescent="0.25">
      <c r="A60" s="4">
        <v>322</v>
      </c>
      <c r="B60" s="5" t="s">
        <v>16</v>
      </c>
      <c r="C60" s="6">
        <f>25000+8000+2500+952</f>
        <v>36452</v>
      </c>
      <c r="D60" s="6"/>
      <c r="E60" s="6"/>
      <c r="F60" s="22"/>
      <c r="J60" s="31"/>
    </row>
    <row r="61" spans="1:14" x14ac:dyDescent="0.25">
      <c r="A61" s="4">
        <v>323</v>
      </c>
      <c r="B61" s="5" t="s">
        <v>17</v>
      </c>
      <c r="C61" s="6">
        <f>10000+10000+20000+2500+2000+4000+4500+1000</f>
        <v>54000</v>
      </c>
      <c r="D61" s="6"/>
      <c r="E61" s="6"/>
      <c r="F61" s="22"/>
      <c r="I61" s="31"/>
      <c r="J61" s="32"/>
    </row>
    <row r="62" spans="1:14" x14ac:dyDescent="0.25">
      <c r="A62" s="4">
        <v>329</v>
      </c>
      <c r="B62" s="5" t="s">
        <v>18</v>
      </c>
      <c r="C62" s="6">
        <f>500+3000+1000</f>
        <v>4500</v>
      </c>
      <c r="D62" s="6"/>
      <c r="E62" s="6"/>
      <c r="F62" s="22"/>
    </row>
    <row r="63" spans="1:14" x14ac:dyDescent="0.25">
      <c r="A63" s="4">
        <v>34</v>
      </c>
      <c r="B63" s="5" t="s">
        <v>19</v>
      </c>
      <c r="C63" s="6">
        <f>C64</f>
        <v>4000</v>
      </c>
      <c r="D63" s="6">
        <f>C63</f>
        <v>4000</v>
      </c>
      <c r="E63" s="6">
        <f>D63</f>
        <v>4000</v>
      </c>
      <c r="F63" s="22"/>
    </row>
    <row r="64" spans="1:14" x14ac:dyDescent="0.25">
      <c r="A64" s="4">
        <v>343</v>
      </c>
      <c r="B64" s="5" t="s">
        <v>20</v>
      </c>
      <c r="C64" s="6">
        <v>4000</v>
      </c>
      <c r="D64" s="6"/>
      <c r="E64" s="6"/>
      <c r="F64" s="22"/>
    </row>
    <row r="65" spans="1:14" x14ac:dyDescent="0.25">
      <c r="A65" s="25" t="s">
        <v>21</v>
      </c>
      <c r="B65" s="25" t="s">
        <v>83</v>
      </c>
      <c r="C65" s="6">
        <f>C66</f>
        <v>312062.81</v>
      </c>
      <c r="D65" s="6">
        <f t="shared" ref="D65:E65" si="22">D66</f>
        <v>312062.81</v>
      </c>
      <c r="E65" s="6">
        <f t="shared" si="22"/>
        <v>312062.81</v>
      </c>
      <c r="F65" s="7"/>
      <c r="G65" s="8"/>
    </row>
    <row r="66" spans="1:14" x14ac:dyDescent="0.25">
      <c r="A66" s="50" t="s">
        <v>14</v>
      </c>
      <c r="B66" s="51" t="s">
        <v>82</v>
      </c>
      <c r="C66" s="6">
        <f>C67+C69</f>
        <v>312062.81</v>
      </c>
      <c r="D66" s="6">
        <f t="shared" ref="D66:E66" si="23">D67+D69</f>
        <v>312062.81</v>
      </c>
      <c r="E66" s="6">
        <f t="shared" si="23"/>
        <v>312062.81</v>
      </c>
      <c r="F66" s="7"/>
      <c r="I66" s="31"/>
      <c r="J66" s="32"/>
    </row>
    <row r="67" spans="1:14" x14ac:dyDescent="0.25">
      <c r="A67" s="4">
        <v>32</v>
      </c>
      <c r="B67" s="5" t="s">
        <v>12</v>
      </c>
      <c r="C67" s="6">
        <f>C68</f>
        <v>5500</v>
      </c>
      <c r="D67" s="6">
        <f>C67</f>
        <v>5500</v>
      </c>
      <c r="E67" s="6">
        <f>D67</f>
        <v>5500</v>
      </c>
      <c r="F67" s="22"/>
    </row>
    <row r="68" spans="1:14" x14ac:dyDescent="0.25">
      <c r="A68" s="4">
        <v>323</v>
      </c>
      <c r="B68" s="5" t="s">
        <v>130</v>
      </c>
      <c r="C68" s="6">
        <v>5500</v>
      </c>
      <c r="D68" s="6"/>
      <c r="E68" s="6"/>
      <c r="F68" s="22"/>
    </row>
    <row r="69" spans="1:14" x14ac:dyDescent="0.25">
      <c r="A69" s="4">
        <v>37</v>
      </c>
      <c r="B69" s="5" t="s">
        <v>52</v>
      </c>
      <c r="C69" s="6">
        <f>C70</f>
        <v>306562.81</v>
      </c>
      <c r="D69" s="6">
        <f>C69</f>
        <v>306562.81</v>
      </c>
      <c r="E69" s="6">
        <f>D69</f>
        <v>306562.81</v>
      </c>
      <c r="F69" s="22"/>
    </row>
    <row r="70" spans="1:14" x14ac:dyDescent="0.25">
      <c r="A70" s="4">
        <v>372</v>
      </c>
      <c r="B70" s="5" t="s">
        <v>128</v>
      </c>
      <c r="C70" s="6">
        <v>306562.81</v>
      </c>
      <c r="D70" s="6"/>
      <c r="E70" s="6"/>
      <c r="F70" s="22"/>
    </row>
    <row r="71" spans="1:14" s="35" customFormat="1" x14ac:dyDescent="0.25">
      <c r="A71" s="25" t="s">
        <v>55</v>
      </c>
      <c r="B71" s="25" t="s">
        <v>84</v>
      </c>
      <c r="C71" s="6">
        <f>C72</f>
        <v>2000</v>
      </c>
      <c r="D71" s="6">
        <f t="shared" ref="D71:E72" si="24">D72</f>
        <v>2000</v>
      </c>
      <c r="E71" s="6">
        <f t="shared" si="24"/>
        <v>2000</v>
      </c>
      <c r="F71" s="33"/>
      <c r="G71" s="34"/>
      <c r="H71" s="34"/>
      <c r="I71" s="34"/>
      <c r="J71" s="34"/>
      <c r="K71" s="34"/>
      <c r="L71" s="34"/>
      <c r="M71" s="34"/>
      <c r="N71" s="34"/>
    </row>
    <row r="72" spans="1:14" s="35" customFormat="1" x14ac:dyDescent="0.25">
      <c r="A72" s="52">
        <v>32300</v>
      </c>
      <c r="B72" s="51" t="s">
        <v>93</v>
      </c>
      <c r="C72" s="6">
        <f>C73</f>
        <v>2000</v>
      </c>
      <c r="D72" s="6">
        <f t="shared" si="24"/>
        <v>2000</v>
      </c>
      <c r="E72" s="6">
        <f t="shared" si="24"/>
        <v>2000</v>
      </c>
      <c r="F72" s="33"/>
      <c r="G72" s="34"/>
      <c r="H72" s="34"/>
      <c r="I72" s="34"/>
      <c r="J72" s="34"/>
      <c r="K72" s="34"/>
      <c r="L72" s="34"/>
      <c r="M72" s="34"/>
      <c r="N72" s="34"/>
    </row>
    <row r="73" spans="1:14" x14ac:dyDescent="0.25">
      <c r="A73" s="12">
        <v>32</v>
      </c>
      <c r="B73" s="13" t="s">
        <v>12</v>
      </c>
      <c r="C73" s="15">
        <f>C74</f>
        <v>2000</v>
      </c>
      <c r="D73" s="15">
        <f>C73</f>
        <v>2000</v>
      </c>
      <c r="E73" s="15">
        <f>D73</f>
        <v>2000</v>
      </c>
      <c r="F73" s="22"/>
    </row>
    <row r="74" spans="1:14" x14ac:dyDescent="0.25">
      <c r="A74" s="12">
        <v>322</v>
      </c>
      <c r="B74" s="5" t="s">
        <v>16</v>
      </c>
      <c r="C74" s="15">
        <v>2000</v>
      </c>
      <c r="D74" s="15"/>
      <c r="E74" s="15"/>
      <c r="F74" s="22"/>
    </row>
    <row r="75" spans="1:14" x14ac:dyDescent="0.25">
      <c r="A75" s="25" t="s">
        <v>106</v>
      </c>
      <c r="B75" s="25" t="s">
        <v>107</v>
      </c>
      <c r="C75" s="6">
        <f>C76</f>
        <v>3035090</v>
      </c>
      <c r="D75" s="6">
        <f t="shared" ref="D75:E75" si="25">D76</f>
        <v>3035090</v>
      </c>
      <c r="E75" s="6">
        <f t="shared" si="25"/>
        <v>3035090</v>
      </c>
      <c r="F75" s="22"/>
    </row>
    <row r="76" spans="1:14" x14ac:dyDescent="0.25">
      <c r="A76" s="50" t="s">
        <v>64</v>
      </c>
      <c r="B76" s="51" t="s">
        <v>97</v>
      </c>
      <c r="C76" s="6">
        <f>C77+C81</f>
        <v>3035090</v>
      </c>
      <c r="D76" s="6">
        <f t="shared" ref="D76:E76" si="26">D77+D81</f>
        <v>3035090</v>
      </c>
      <c r="E76" s="6">
        <f t="shared" si="26"/>
        <v>3035090</v>
      </c>
      <c r="F76" s="22"/>
    </row>
    <row r="77" spans="1:14" x14ac:dyDescent="0.25">
      <c r="A77" s="12">
        <v>31</v>
      </c>
      <c r="B77" s="13" t="s">
        <v>9</v>
      </c>
      <c r="C77" s="15">
        <f>SUM(C78:C80)</f>
        <v>2838090</v>
      </c>
      <c r="D77" s="15">
        <f>C77</f>
        <v>2838090</v>
      </c>
      <c r="E77" s="15">
        <f>D77</f>
        <v>2838090</v>
      </c>
      <c r="F77" s="22"/>
    </row>
    <row r="78" spans="1:14" x14ac:dyDescent="0.25">
      <c r="A78" s="12">
        <v>311</v>
      </c>
      <c r="B78" s="13" t="s">
        <v>10</v>
      </c>
      <c r="C78" s="15">
        <f>2346000+10000+15000</f>
        <v>2371000</v>
      </c>
      <c r="D78" s="15"/>
      <c r="E78" s="15"/>
      <c r="F78" s="22"/>
    </row>
    <row r="79" spans="1:14" x14ac:dyDescent="0.25">
      <c r="A79" s="12">
        <v>312</v>
      </c>
      <c r="B79" s="13" t="s">
        <v>53</v>
      </c>
      <c r="C79" s="15">
        <f>80000</f>
        <v>80000</v>
      </c>
      <c r="D79" s="15"/>
      <c r="E79" s="15"/>
      <c r="F79" s="22"/>
    </row>
    <row r="80" spans="1:14" x14ac:dyDescent="0.25">
      <c r="A80" s="12">
        <v>313</v>
      </c>
      <c r="B80" s="13" t="s">
        <v>11</v>
      </c>
      <c r="C80" s="15">
        <f>387090</f>
        <v>387090</v>
      </c>
      <c r="D80" s="15"/>
      <c r="E80" s="15"/>
      <c r="F80" s="22"/>
    </row>
    <row r="81" spans="1:14" x14ac:dyDescent="0.25">
      <c r="A81" s="12">
        <v>32</v>
      </c>
      <c r="B81" s="13" t="s">
        <v>12</v>
      </c>
      <c r="C81" s="15">
        <f>SUM(C82:C83)</f>
        <v>197000</v>
      </c>
      <c r="D81" s="15">
        <f>C81</f>
        <v>197000</v>
      </c>
      <c r="E81" s="15">
        <f>D81</f>
        <v>197000</v>
      </c>
      <c r="F81" s="22"/>
    </row>
    <row r="82" spans="1:14" x14ac:dyDescent="0.25">
      <c r="A82" s="12">
        <v>321</v>
      </c>
      <c r="B82" s="13" t="s">
        <v>54</v>
      </c>
      <c r="C82" s="15">
        <v>182000</v>
      </c>
      <c r="D82" s="15"/>
      <c r="E82" s="15"/>
      <c r="F82" s="22"/>
    </row>
    <row r="83" spans="1:14" x14ac:dyDescent="0.25">
      <c r="A83" s="12">
        <v>329</v>
      </c>
      <c r="B83" s="13" t="s">
        <v>38</v>
      </c>
      <c r="C83" s="15">
        <v>15000</v>
      </c>
      <c r="D83" s="15"/>
      <c r="E83" s="15"/>
      <c r="F83" s="22"/>
    </row>
    <row r="84" spans="1:14" x14ac:dyDescent="0.25">
      <c r="A84" s="27">
        <v>2102</v>
      </c>
      <c r="B84" s="27" t="s">
        <v>85</v>
      </c>
      <c r="C84" s="6">
        <f>C85</f>
        <v>193433.99</v>
      </c>
      <c r="D84" s="6">
        <f t="shared" ref="D84:E85" si="27">D85</f>
        <v>193433.99</v>
      </c>
      <c r="E84" s="6">
        <f t="shared" si="27"/>
        <v>193433.99</v>
      </c>
      <c r="F84" s="11"/>
    </row>
    <row r="85" spans="1:14" s="55" customFormat="1" ht="30" x14ac:dyDescent="0.25">
      <c r="A85" s="24" t="s">
        <v>22</v>
      </c>
      <c r="B85" s="24" t="s">
        <v>108</v>
      </c>
      <c r="C85" s="9">
        <f>C86</f>
        <v>193433.99</v>
      </c>
      <c r="D85" s="9">
        <f t="shared" si="27"/>
        <v>193433.99</v>
      </c>
      <c r="E85" s="9">
        <f t="shared" si="27"/>
        <v>193433.99</v>
      </c>
      <c r="F85" s="60"/>
      <c r="G85" s="54"/>
      <c r="H85" s="54"/>
      <c r="I85" s="54"/>
      <c r="J85" s="54"/>
      <c r="K85" s="54"/>
      <c r="L85" s="54"/>
      <c r="M85" s="54"/>
      <c r="N85" s="54"/>
    </row>
    <row r="86" spans="1:14" x14ac:dyDescent="0.25">
      <c r="A86" s="50" t="s">
        <v>23</v>
      </c>
      <c r="B86" s="51" t="s">
        <v>86</v>
      </c>
      <c r="C86" s="6">
        <f>C87+C90</f>
        <v>193433.99</v>
      </c>
      <c r="D86" s="6">
        <f t="shared" ref="D86:E86" si="28">D87+D90</f>
        <v>193433.99</v>
      </c>
      <c r="E86" s="6">
        <f t="shared" si="28"/>
        <v>193433.99</v>
      </c>
      <c r="F86" s="7"/>
      <c r="I86" s="34"/>
    </row>
    <row r="87" spans="1:14" x14ac:dyDescent="0.25">
      <c r="A87" s="4">
        <v>32</v>
      </c>
      <c r="B87" s="5" t="s">
        <v>12</v>
      </c>
      <c r="C87" s="6">
        <f>SUM(C88:C89)</f>
        <v>93672</v>
      </c>
      <c r="D87" s="6">
        <f>C87</f>
        <v>93672</v>
      </c>
      <c r="E87" s="6">
        <f>D87</f>
        <v>93672</v>
      </c>
      <c r="F87" s="22"/>
    </row>
    <row r="88" spans="1:14" x14ac:dyDescent="0.25">
      <c r="A88" s="4">
        <v>322</v>
      </c>
      <c r="B88" s="5" t="s">
        <v>110</v>
      </c>
      <c r="C88" s="6">
        <v>88000</v>
      </c>
      <c r="D88" s="6"/>
      <c r="E88" s="6"/>
      <c r="F88" s="22"/>
    </row>
    <row r="89" spans="1:14" x14ac:dyDescent="0.25">
      <c r="A89" s="4">
        <v>329</v>
      </c>
      <c r="B89" s="5" t="s">
        <v>56</v>
      </c>
      <c r="C89" s="6">
        <v>5672</v>
      </c>
      <c r="D89" s="6"/>
      <c r="E89" s="6"/>
      <c r="F89" s="22"/>
    </row>
    <row r="90" spans="1:14" x14ac:dyDescent="0.25">
      <c r="A90" s="12">
        <v>37</v>
      </c>
      <c r="B90" s="13" t="s">
        <v>52</v>
      </c>
      <c r="C90" s="15">
        <f>C91</f>
        <v>99761.99</v>
      </c>
      <c r="D90" s="15">
        <f>C90</f>
        <v>99761.99</v>
      </c>
      <c r="E90" s="15">
        <f>D90</f>
        <v>99761.99</v>
      </c>
      <c r="F90" s="22"/>
    </row>
    <row r="91" spans="1:14" x14ac:dyDescent="0.25">
      <c r="A91" s="4">
        <v>372</v>
      </c>
      <c r="B91" s="5" t="s">
        <v>109</v>
      </c>
      <c r="C91" s="6">
        <v>99761.99</v>
      </c>
      <c r="D91" s="6"/>
      <c r="E91" s="6"/>
      <c r="F91" s="22"/>
    </row>
    <row r="92" spans="1:14" x14ac:dyDescent="0.25">
      <c r="A92" s="27">
        <v>2301</v>
      </c>
      <c r="B92" s="27" t="s">
        <v>87</v>
      </c>
      <c r="C92" s="6">
        <f>C93+C97+C116+C132+C139+C145+C149+C153+C157+C161</f>
        <v>443000</v>
      </c>
      <c r="D92" s="6">
        <f t="shared" ref="D92:E92" si="29">D93+D97+D116+D132+D139+D145+D149+D153+D157+D161</f>
        <v>443000</v>
      </c>
      <c r="E92" s="6">
        <f t="shared" si="29"/>
        <v>443000</v>
      </c>
      <c r="F92" s="11"/>
    </row>
    <row r="93" spans="1:14" x14ac:dyDescent="0.25">
      <c r="A93" s="25" t="s">
        <v>57</v>
      </c>
      <c r="B93" s="25" t="s">
        <v>58</v>
      </c>
      <c r="C93" s="6">
        <f>C94</f>
        <v>8000</v>
      </c>
      <c r="D93" s="6">
        <f t="shared" ref="D93:E94" si="30">D94</f>
        <v>8000</v>
      </c>
      <c r="E93" s="6">
        <f t="shared" si="30"/>
        <v>8000</v>
      </c>
      <c r="F93" s="7"/>
      <c r="G93" s="8"/>
    </row>
    <row r="94" spans="1:14" s="35" customFormat="1" x14ac:dyDescent="0.25">
      <c r="A94" s="51">
        <v>58300</v>
      </c>
      <c r="B94" s="51" t="s">
        <v>88</v>
      </c>
      <c r="C94" s="6">
        <f>C95</f>
        <v>8000</v>
      </c>
      <c r="D94" s="6">
        <f t="shared" si="30"/>
        <v>8000</v>
      </c>
      <c r="E94" s="6">
        <f t="shared" si="30"/>
        <v>8000</v>
      </c>
      <c r="F94" s="7"/>
      <c r="G94" s="34"/>
      <c r="H94" s="34"/>
      <c r="I94" s="34"/>
      <c r="J94" s="34"/>
      <c r="K94" s="34"/>
      <c r="L94" s="34"/>
      <c r="M94" s="34"/>
      <c r="N94" s="34"/>
    </row>
    <row r="95" spans="1:14" x14ac:dyDescent="0.25">
      <c r="A95" s="5">
        <v>32</v>
      </c>
      <c r="B95" s="13" t="s">
        <v>12</v>
      </c>
      <c r="C95" s="6">
        <f>SUM(C96:C96)</f>
        <v>8000</v>
      </c>
      <c r="D95" s="6">
        <f>C95</f>
        <v>8000</v>
      </c>
      <c r="E95" s="6">
        <f>D95</f>
        <v>8000</v>
      </c>
      <c r="F95" s="11"/>
    </row>
    <row r="96" spans="1:14" x14ac:dyDescent="0.25">
      <c r="A96" s="4">
        <v>329</v>
      </c>
      <c r="B96" s="5" t="s">
        <v>18</v>
      </c>
      <c r="C96" s="6">
        <v>8000</v>
      </c>
      <c r="D96" s="6"/>
      <c r="E96" s="6"/>
      <c r="F96" s="11"/>
    </row>
    <row r="97" spans="1:8" x14ac:dyDescent="0.25">
      <c r="A97" s="25" t="s">
        <v>24</v>
      </c>
      <c r="B97" s="25" t="s">
        <v>25</v>
      </c>
      <c r="C97" s="6">
        <f>C98+C101+C113</f>
        <v>213000</v>
      </c>
      <c r="D97" s="6">
        <f t="shared" ref="D97:E97" si="31">D98+D101+D113</f>
        <v>213000</v>
      </c>
      <c r="E97" s="6">
        <f t="shared" si="31"/>
        <v>213000</v>
      </c>
      <c r="F97" s="7"/>
      <c r="G97" s="8"/>
    </row>
    <row r="98" spans="1:8" x14ac:dyDescent="0.25">
      <c r="A98" s="50" t="s">
        <v>32</v>
      </c>
      <c r="B98" s="51" t="s">
        <v>93</v>
      </c>
      <c r="C98" s="6">
        <f>C99</f>
        <v>8000</v>
      </c>
      <c r="D98" s="6">
        <f t="shared" ref="D98:E98" si="32">D99</f>
        <v>8000</v>
      </c>
      <c r="E98" s="6">
        <f t="shared" si="32"/>
        <v>8000</v>
      </c>
      <c r="F98" s="7"/>
      <c r="G98" s="8"/>
    </row>
    <row r="99" spans="1:8" x14ac:dyDescent="0.25">
      <c r="A99" s="4">
        <v>32</v>
      </c>
      <c r="B99" s="5" t="s">
        <v>12</v>
      </c>
      <c r="C99" s="6">
        <f>C100</f>
        <v>8000</v>
      </c>
      <c r="D99" s="6">
        <f>C99</f>
        <v>8000</v>
      </c>
      <c r="E99" s="6">
        <f>D99</f>
        <v>8000</v>
      </c>
      <c r="F99" s="7"/>
      <c r="G99" s="8"/>
    </row>
    <row r="100" spans="1:8" x14ac:dyDescent="0.25">
      <c r="A100" s="4">
        <v>322</v>
      </c>
      <c r="B100" s="5" t="s">
        <v>16</v>
      </c>
      <c r="C100" s="6">
        <v>8000</v>
      </c>
      <c r="D100" s="6"/>
      <c r="E100" s="6"/>
      <c r="F100" s="7"/>
      <c r="G100" s="8"/>
    </row>
    <row r="101" spans="1:8" x14ac:dyDescent="0.25">
      <c r="A101" s="50" t="s">
        <v>26</v>
      </c>
      <c r="B101" s="51" t="s">
        <v>90</v>
      </c>
      <c r="C101" s="6">
        <f>C102+C108+C110</f>
        <v>190000</v>
      </c>
      <c r="D101" s="6">
        <f t="shared" ref="D101:E101" si="33">D102+D108+D110</f>
        <v>190000</v>
      </c>
      <c r="E101" s="6">
        <f t="shared" si="33"/>
        <v>190000</v>
      </c>
      <c r="F101" s="7"/>
      <c r="G101" s="29"/>
    </row>
    <row r="102" spans="1:8" x14ac:dyDescent="0.25">
      <c r="A102" s="4">
        <v>32</v>
      </c>
      <c r="B102" s="5" t="s">
        <v>12</v>
      </c>
      <c r="C102" s="6">
        <f>SUM(C103:C107)</f>
        <v>178000</v>
      </c>
      <c r="D102" s="6">
        <f>C102</f>
        <v>178000</v>
      </c>
      <c r="E102" s="6">
        <f>D102</f>
        <v>178000</v>
      </c>
      <c r="F102" s="22"/>
      <c r="H102" s="36"/>
    </row>
    <row r="103" spans="1:8" x14ac:dyDescent="0.25">
      <c r="A103" s="4">
        <v>321</v>
      </c>
      <c r="B103" s="5" t="s">
        <v>15</v>
      </c>
      <c r="C103" s="6">
        <f>3000+1000+500</f>
        <v>4500</v>
      </c>
      <c r="D103" s="6"/>
      <c r="E103" s="6"/>
      <c r="F103" s="33"/>
    </row>
    <row r="104" spans="1:8" x14ac:dyDescent="0.25">
      <c r="A104" s="4">
        <v>322</v>
      </c>
      <c r="B104" s="5" t="s">
        <v>16</v>
      </c>
      <c r="C104" s="6">
        <f>5000+135000+1000+6000+2500+1000</f>
        <v>150500</v>
      </c>
      <c r="D104" s="6"/>
      <c r="E104" s="6"/>
      <c r="F104" s="33"/>
    </row>
    <row r="105" spans="1:8" x14ac:dyDescent="0.25">
      <c r="A105" s="4">
        <v>323</v>
      </c>
      <c r="B105" s="5" t="s">
        <v>17</v>
      </c>
      <c r="C105" s="6">
        <f>2000+5000+5000+1000+1000+1000+3000+1000</f>
        <v>19000</v>
      </c>
      <c r="D105" s="6"/>
      <c r="E105" s="6"/>
      <c r="F105" s="33"/>
    </row>
    <row r="106" spans="1:8" x14ac:dyDescent="0.25">
      <c r="A106" s="4">
        <v>324</v>
      </c>
      <c r="B106" s="5" t="s">
        <v>89</v>
      </c>
      <c r="C106" s="6">
        <v>1000</v>
      </c>
      <c r="D106" s="6"/>
      <c r="E106" s="6"/>
      <c r="F106" s="33"/>
    </row>
    <row r="107" spans="1:8" x14ac:dyDescent="0.25">
      <c r="A107" s="4">
        <v>329</v>
      </c>
      <c r="B107" s="5" t="s">
        <v>18</v>
      </c>
      <c r="C107" s="6">
        <v>3000</v>
      </c>
      <c r="D107" s="6"/>
      <c r="E107" s="6"/>
      <c r="F107" s="33"/>
    </row>
    <row r="108" spans="1:8" x14ac:dyDescent="0.25">
      <c r="A108" s="4">
        <v>34</v>
      </c>
      <c r="B108" s="5" t="s">
        <v>19</v>
      </c>
      <c r="C108" s="6">
        <f>C109</f>
        <v>1000</v>
      </c>
      <c r="D108" s="6">
        <f>C108</f>
        <v>1000</v>
      </c>
      <c r="E108" s="6">
        <f>D108</f>
        <v>1000</v>
      </c>
      <c r="F108" s="22"/>
    </row>
    <row r="109" spans="1:8" x14ac:dyDescent="0.25">
      <c r="A109" s="4">
        <v>343</v>
      </c>
      <c r="B109" s="5" t="s">
        <v>20</v>
      </c>
      <c r="C109" s="6">
        <v>1000</v>
      </c>
      <c r="D109" s="6"/>
      <c r="E109" s="6"/>
      <c r="F109" s="33"/>
    </row>
    <row r="110" spans="1:8" x14ac:dyDescent="0.25">
      <c r="A110" s="4">
        <v>42</v>
      </c>
      <c r="B110" s="5" t="s">
        <v>42</v>
      </c>
      <c r="C110" s="6">
        <f>SUM(C111:C112)</f>
        <v>11000</v>
      </c>
      <c r="D110" s="6">
        <f>C110</f>
        <v>11000</v>
      </c>
      <c r="E110" s="6">
        <f>D110</f>
        <v>11000</v>
      </c>
      <c r="F110" s="22"/>
    </row>
    <row r="111" spans="1:8" x14ac:dyDescent="0.25">
      <c r="A111" s="4">
        <v>422</v>
      </c>
      <c r="B111" s="5" t="s">
        <v>27</v>
      </c>
      <c r="C111" s="6">
        <v>10000</v>
      </c>
      <c r="D111" s="6"/>
      <c r="E111" s="6"/>
      <c r="F111" s="33"/>
    </row>
    <row r="112" spans="1:8" x14ac:dyDescent="0.25">
      <c r="A112" s="4">
        <v>424</v>
      </c>
      <c r="B112" s="5" t="s">
        <v>39</v>
      </c>
      <c r="C112" s="6">
        <v>1000</v>
      </c>
      <c r="D112" s="6"/>
      <c r="E112" s="6"/>
      <c r="F112" s="33"/>
    </row>
    <row r="113" spans="1:7" x14ac:dyDescent="0.25">
      <c r="A113" s="50" t="s">
        <v>28</v>
      </c>
      <c r="B113" s="51" t="s">
        <v>91</v>
      </c>
      <c r="C113" s="6">
        <f>C114</f>
        <v>15000</v>
      </c>
      <c r="D113" s="6">
        <f t="shared" ref="D113:E113" si="34">D114</f>
        <v>15000</v>
      </c>
      <c r="E113" s="6">
        <f t="shared" si="34"/>
        <v>15000</v>
      </c>
      <c r="F113" s="33"/>
      <c r="G113" s="29"/>
    </row>
    <row r="114" spans="1:7" x14ac:dyDescent="0.25">
      <c r="A114" s="4">
        <v>32</v>
      </c>
      <c r="B114" s="5" t="s">
        <v>12</v>
      </c>
      <c r="C114" s="6">
        <f>C115</f>
        <v>15000</v>
      </c>
      <c r="D114" s="6">
        <f>C114</f>
        <v>15000</v>
      </c>
      <c r="E114" s="6">
        <f>D114</f>
        <v>15000</v>
      </c>
      <c r="F114" s="22"/>
    </row>
    <row r="115" spans="1:7" x14ac:dyDescent="0.25">
      <c r="A115" s="4">
        <v>322</v>
      </c>
      <c r="B115" s="5" t="s">
        <v>16</v>
      </c>
      <c r="C115" s="6">
        <v>15000</v>
      </c>
      <c r="D115" s="6"/>
      <c r="E115" s="6"/>
      <c r="F115" s="22"/>
    </row>
    <row r="116" spans="1:7" x14ac:dyDescent="0.25">
      <c r="A116" s="25" t="s">
        <v>29</v>
      </c>
      <c r="B116" s="25" t="s">
        <v>30</v>
      </c>
      <c r="C116" s="6">
        <f>C117+C125</f>
        <v>127000</v>
      </c>
      <c r="D116" s="6">
        <f t="shared" ref="D116:E116" si="35">D117+D125</f>
        <v>127000</v>
      </c>
      <c r="E116" s="6">
        <f t="shared" si="35"/>
        <v>127000</v>
      </c>
      <c r="F116" s="7"/>
      <c r="G116" s="8"/>
    </row>
    <row r="117" spans="1:7" x14ac:dyDescent="0.25">
      <c r="A117" s="50" t="s">
        <v>26</v>
      </c>
      <c r="B117" s="51" t="s">
        <v>90</v>
      </c>
      <c r="C117" s="6">
        <f>C118+C122</f>
        <v>47000</v>
      </c>
      <c r="D117" s="6">
        <f t="shared" ref="D117:E117" si="36">D118+D122</f>
        <v>47000</v>
      </c>
      <c r="E117" s="6">
        <f t="shared" si="36"/>
        <v>47000</v>
      </c>
      <c r="F117" s="7"/>
    </row>
    <row r="118" spans="1:7" x14ac:dyDescent="0.25">
      <c r="A118" s="4">
        <v>31</v>
      </c>
      <c r="B118" s="5" t="s">
        <v>9</v>
      </c>
      <c r="C118" s="6">
        <f>SUM(C119:C121)</f>
        <v>27579.260000000002</v>
      </c>
      <c r="D118" s="6">
        <f>C118</f>
        <v>27579.260000000002</v>
      </c>
      <c r="E118" s="6">
        <f>D118</f>
        <v>27579.260000000002</v>
      </c>
      <c r="F118" s="22"/>
    </row>
    <row r="119" spans="1:7" x14ac:dyDescent="0.25">
      <c r="A119" s="4">
        <v>311</v>
      </c>
      <c r="B119" s="5" t="s">
        <v>10</v>
      </c>
      <c r="C119" s="6">
        <f>22462.88+600</f>
        <v>23062.880000000001</v>
      </c>
      <c r="D119" s="6"/>
      <c r="E119" s="6"/>
      <c r="F119" s="22"/>
    </row>
    <row r="120" spans="1:7" x14ac:dyDescent="0.25">
      <c r="A120" s="4">
        <v>312</v>
      </c>
      <c r="B120" s="5" t="s">
        <v>53</v>
      </c>
      <c r="C120" s="6">
        <f>810</f>
        <v>810</v>
      </c>
      <c r="D120" s="6"/>
      <c r="E120" s="6"/>
      <c r="F120" s="22"/>
    </row>
    <row r="121" spans="1:7" x14ac:dyDescent="0.25">
      <c r="A121" s="4">
        <v>313</v>
      </c>
      <c r="B121" s="5" t="s">
        <v>11</v>
      </c>
      <c r="C121" s="6">
        <f>3706.38</f>
        <v>3706.38</v>
      </c>
      <c r="D121" s="6"/>
      <c r="E121" s="6"/>
      <c r="F121" s="22"/>
    </row>
    <row r="122" spans="1:7" x14ac:dyDescent="0.25">
      <c r="A122" s="4">
        <v>32</v>
      </c>
      <c r="B122" s="5" t="s">
        <v>12</v>
      </c>
      <c r="C122" s="6">
        <f>SUM(C123:C124)</f>
        <v>19420.740000000002</v>
      </c>
      <c r="D122" s="6">
        <f>C122</f>
        <v>19420.740000000002</v>
      </c>
      <c r="E122" s="6">
        <f>D122</f>
        <v>19420.740000000002</v>
      </c>
      <c r="F122" s="22"/>
    </row>
    <row r="123" spans="1:7" x14ac:dyDescent="0.25">
      <c r="A123" s="4">
        <v>321</v>
      </c>
      <c r="B123" s="5" t="s">
        <v>15</v>
      </c>
      <c r="C123" s="6">
        <f>284.2+6422.26</f>
        <v>6706.46</v>
      </c>
      <c r="D123" s="6"/>
      <c r="E123" s="6"/>
      <c r="F123" s="22"/>
    </row>
    <row r="124" spans="1:7" x14ac:dyDescent="0.25">
      <c r="A124" s="4">
        <v>322</v>
      </c>
      <c r="B124" s="5" t="s">
        <v>16</v>
      </c>
      <c r="C124" s="6">
        <v>12714.28</v>
      </c>
      <c r="D124" s="6"/>
      <c r="E124" s="6"/>
      <c r="F124" s="22"/>
    </row>
    <row r="125" spans="1:7" x14ac:dyDescent="0.25">
      <c r="A125" s="50" t="s">
        <v>28</v>
      </c>
      <c r="B125" s="51" t="s">
        <v>91</v>
      </c>
      <c r="C125" s="6">
        <f>C126+C130</f>
        <v>80000</v>
      </c>
      <c r="D125" s="6">
        <f t="shared" ref="D125:E125" si="37">D126+D130</f>
        <v>80000</v>
      </c>
      <c r="E125" s="6">
        <f t="shared" si="37"/>
        <v>80000</v>
      </c>
      <c r="F125" s="33"/>
    </row>
    <row r="126" spans="1:7" x14ac:dyDescent="0.25">
      <c r="A126" s="4">
        <v>31</v>
      </c>
      <c r="B126" s="5" t="s">
        <v>9</v>
      </c>
      <c r="C126" s="6">
        <f>SUM(C127:C129)</f>
        <v>64351.61</v>
      </c>
      <c r="D126" s="6">
        <f>C126</f>
        <v>64351.61</v>
      </c>
      <c r="E126" s="6">
        <f>D126</f>
        <v>64351.61</v>
      </c>
      <c r="F126" s="22"/>
    </row>
    <row r="127" spans="1:7" x14ac:dyDescent="0.25">
      <c r="A127" s="4">
        <v>311</v>
      </c>
      <c r="B127" s="5" t="s">
        <v>10</v>
      </c>
      <c r="C127" s="6">
        <f>52413.4+1400</f>
        <v>53813.4</v>
      </c>
      <c r="D127" s="6"/>
      <c r="E127" s="6"/>
      <c r="F127" s="22"/>
    </row>
    <row r="128" spans="1:7" x14ac:dyDescent="0.25">
      <c r="A128" s="4">
        <v>312</v>
      </c>
      <c r="B128" s="13" t="s">
        <v>53</v>
      </c>
      <c r="C128" s="6">
        <f>1890</f>
        <v>1890</v>
      </c>
      <c r="D128" s="6"/>
      <c r="E128" s="6"/>
      <c r="F128" s="22"/>
    </row>
    <row r="129" spans="1:6" x14ac:dyDescent="0.25">
      <c r="A129" s="4">
        <v>313</v>
      </c>
      <c r="B129" s="5" t="s">
        <v>11</v>
      </c>
      <c r="C129" s="6">
        <f>8648.21</f>
        <v>8648.2099999999991</v>
      </c>
      <c r="D129" s="6"/>
      <c r="E129" s="6"/>
      <c r="F129" s="22"/>
    </row>
    <row r="130" spans="1:6" x14ac:dyDescent="0.25">
      <c r="A130" s="4">
        <v>32</v>
      </c>
      <c r="B130" s="5" t="s">
        <v>12</v>
      </c>
      <c r="C130" s="6">
        <f>C131</f>
        <v>15648.39</v>
      </c>
      <c r="D130" s="6">
        <f>C130</f>
        <v>15648.39</v>
      </c>
      <c r="E130" s="6">
        <f>D130</f>
        <v>15648.39</v>
      </c>
      <c r="F130" s="22"/>
    </row>
    <row r="131" spans="1:6" x14ac:dyDescent="0.25">
      <c r="A131" s="4">
        <v>321</v>
      </c>
      <c r="B131" s="5" t="s">
        <v>15</v>
      </c>
      <c r="C131" s="6">
        <f>663.13+14985.26</f>
        <v>15648.39</v>
      </c>
      <c r="D131" s="6"/>
      <c r="E131" s="6"/>
      <c r="F131" s="22"/>
    </row>
    <row r="132" spans="1:6" x14ac:dyDescent="0.25">
      <c r="A132" s="25" t="s">
        <v>31</v>
      </c>
      <c r="B132" s="25" t="s">
        <v>92</v>
      </c>
      <c r="C132" s="6">
        <f>C133+C136</f>
        <v>2000</v>
      </c>
      <c r="D132" s="6">
        <f t="shared" ref="D132:E132" si="38">D133+D136</f>
        <v>2000</v>
      </c>
      <c r="E132" s="6">
        <f t="shared" si="38"/>
        <v>2000</v>
      </c>
      <c r="F132" s="7"/>
    </row>
    <row r="133" spans="1:6" x14ac:dyDescent="0.25">
      <c r="A133" s="50" t="s">
        <v>32</v>
      </c>
      <c r="B133" s="51" t="s">
        <v>93</v>
      </c>
      <c r="C133" s="6">
        <f>C134</f>
        <v>1000</v>
      </c>
      <c r="D133" s="6">
        <f t="shared" ref="D133:E133" si="39">D134</f>
        <v>1000</v>
      </c>
      <c r="E133" s="6">
        <f t="shared" si="39"/>
        <v>1000</v>
      </c>
      <c r="F133" s="7"/>
    </row>
    <row r="134" spans="1:6" x14ac:dyDescent="0.25">
      <c r="A134" s="4">
        <v>32</v>
      </c>
      <c r="B134" s="5" t="s">
        <v>12</v>
      </c>
      <c r="C134" s="6">
        <f>SUM(C135:C135)</f>
        <v>1000</v>
      </c>
      <c r="D134" s="6">
        <f>C134</f>
        <v>1000</v>
      </c>
      <c r="E134" s="6">
        <f>D134</f>
        <v>1000</v>
      </c>
      <c r="F134" s="22"/>
    </row>
    <row r="135" spans="1:6" x14ac:dyDescent="0.25">
      <c r="A135" s="4">
        <v>329</v>
      </c>
      <c r="B135" s="5" t="s">
        <v>18</v>
      </c>
      <c r="C135" s="6">
        <v>1000</v>
      </c>
      <c r="D135" s="6"/>
      <c r="E135" s="6"/>
      <c r="F135" s="22"/>
    </row>
    <row r="136" spans="1:6" x14ac:dyDescent="0.25">
      <c r="A136" s="50" t="s">
        <v>33</v>
      </c>
      <c r="B136" s="53" t="s">
        <v>94</v>
      </c>
      <c r="C136" s="6">
        <f>C137</f>
        <v>1000</v>
      </c>
      <c r="D136" s="6">
        <f t="shared" ref="D136:E136" si="40">D137</f>
        <v>1000</v>
      </c>
      <c r="E136" s="6">
        <f t="shared" si="40"/>
        <v>1000</v>
      </c>
      <c r="F136" s="7"/>
    </row>
    <row r="137" spans="1:6" x14ac:dyDescent="0.25">
      <c r="A137" s="4">
        <v>32</v>
      </c>
      <c r="B137" s="5" t="s">
        <v>12</v>
      </c>
      <c r="C137" s="6">
        <f>SUM(C138:C138)</f>
        <v>1000</v>
      </c>
      <c r="D137" s="6">
        <f>C137</f>
        <v>1000</v>
      </c>
      <c r="E137" s="6">
        <f>D137</f>
        <v>1000</v>
      </c>
      <c r="F137" s="22"/>
    </row>
    <row r="138" spans="1:6" x14ac:dyDescent="0.25">
      <c r="A138" s="4">
        <v>329</v>
      </c>
      <c r="B138" s="5" t="s">
        <v>18</v>
      </c>
      <c r="C138" s="6">
        <v>1000</v>
      </c>
      <c r="D138" s="6"/>
      <c r="E138" s="6"/>
      <c r="F138" s="22"/>
    </row>
    <row r="139" spans="1:6" x14ac:dyDescent="0.25">
      <c r="A139" s="25" t="s">
        <v>111</v>
      </c>
      <c r="B139" s="24" t="s">
        <v>117</v>
      </c>
      <c r="C139" s="6">
        <f>C140</f>
        <v>40000</v>
      </c>
      <c r="D139" s="6">
        <f t="shared" ref="D139:E139" si="41">D140</f>
        <v>40000</v>
      </c>
      <c r="E139" s="6">
        <f t="shared" si="41"/>
        <v>40000</v>
      </c>
      <c r="F139" s="22"/>
    </row>
    <row r="140" spans="1:6" x14ac:dyDescent="0.25">
      <c r="A140" s="52">
        <v>53082</v>
      </c>
      <c r="B140" s="51" t="s">
        <v>97</v>
      </c>
      <c r="C140" s="6">
        <f>C141+C143</f>
        <v>40000</v>
      </c>
      <c r="D140" s="6">
        <f t="shared" ref="D140:E140" si="42">D141+D143</f>
        <v>40000</v>
      </c>
      <c r="E140" s="6">
        <f t="shared" si="42"/>
        <v>40000</v>
      </c>
      <c r="F140" s="22"/>
    </row>
    <row r="141" spans="1:6" x14ac:dyDescent="0.25">
      <c r="A141" s="12">
        <v>37</v>
      </c>
      <c r="B141" s="13" t="s">
        <v>52</v>
      </c>
      <c r="C141" s="6">
        <f>C142</f>
        <v>10000</v>
      </c>
      <c r="D141" s="6">
        <f>C141</f>
        <v>10000</v>
      </c>
      <c r="E141" s="6">
        <f>D141</f>
        <v>10000</v>
      </c>
      <c r="F141" s="22"/>
    </row>
    <row r="142" spans="1:6" x14ac:dyDescent="0.25">
      <c r="A142" s="4">
        <v>372</v>
      </c>
      <c r="B142" s="5" t="s">
        <v>109</v>
      </c>
      <c r="C142" s="6">
        <v>10000</v>
      </c>
      <c r="D142" s="6"/>
      <c r="E142" s="6"/>
      <c r="F142" s="22"/>
    </row>
    <row r="143" spans="1:6" x14ac:dyDescent="0.25">
      <c r="A143" s="12">
        <v>42</v>
      </c>
      <c r="B143" s="13" t="s">
        <v>42</v>
      </c>
      <c r="C143" s="6">
        <f>C144</f>
        <v>30000</v>
      </c>
      <c r="D143" s="6">
        <f>C143</f>
        <v>30000</v>
      </c>
      <c r="E143" s="6">
        <f>D143</f>
        <v>30000</v>
      </c>
      <c r="F143" s="22"/>
    </row>
    <row r="144" spans="1:6" x14ac:dyDescent="0.25">
      <c r="A144" s="12">
        <v>424</v>
      </c>
      <c r="B144" s="13" t="s">
        <v>39</v>
      </c>
      <c r="C144" s="6">
        <v>30000</v>
      </c>
      <c r="D144" s="6"/>
      <c r="E144" s="6"/>
      <c r="F144" s="22"/>
    </row>
    <row r="145" spans="1:7" x14ac:dyDescent="0.25">
      <c r="A145" s="25" t="s">
        <v>45</v>
      </c>
      <c r="B145" s="25" t="s">
        <v>112</v>
      </c>
      <c r="C145" s="6">
        <f>C146</f>
        <v>20000</v>
      </c>
      <c r="D145" s="6">
        <f t="shared" ref="D145:E146" si="43">D146</f>
        <v>20000</v>
      </c>
      <c r="E145" s="6">
        <f t="shared" si="43"/>
        <v>20000</v>
      </c>
      <c r="F145" s="7"/>
    </row>
    <row r="146" spans="1:7" x14ac:dyDescent="0.25">
      <c r="A146" s="50" t="s">
        <v>28</v>
      </c>
      <c r="B146" s="51" t="s">
        <v>91</v>
      </c>
      <c r="C146" s="6">
        <f>C147</f>
        <v>20000</v>
      </c>
      <c r="D146" s="6">
        <f t="shared" si="43"/>
        <v>20000</v>
      </c>
      <c r="E146" s="6">
        <f t="shared" si="43"/>
        <v>20000</v>
      </c>
      <c r="F146" s="33"/>
    </row>
    <row r="147" spans="1:7" x14ac:dyDescent="0.25">
      <c r="A147" s="4">
        <v>32</v>
      </c>
      <c r="B147" s="5" t="s">
        <v>12</v>
      </c>
      <c r="C147" s="6">
        <f>SUM(C148:C148)</f>
        <v>20000</v>
      </c>
      <c r="D147" s="6">
        <f>C147</f>
        <v>20000</v>
      </c>
      <c r="E147" s="6">
        <f>D147</f>
        <v>20000</v>
      </c>
      <c r="F147" s="22"/>
    </row>
    <row r="148" spans="1:7" x14ac:dyDescent="0.25">
      <c r="A148" s="4">
        <v>323</v>
      </c>
      <c r="B148" s="5" t="s">
        <v>59</v>
      </c>
      <c r="C148" s="6">
        <v>20000</v>
      </c>
      <c r="D148" s="6"/>
      <c r="E148" s="6"/>
      <c r="F148" s="22"/>
    </row>
    <row r="149" spans="1:7" x14ac:dyDescent="0.25">
      <c r="A149" s="25" t="s">
        <v>60</v>
      </c>
      <c r="B149" s="25" t="s">
        <v>61</v>
      </c>
      <c r="C149" s="6">
        <f>C150</f>
        <v>16000</v>
      </c>
      <c r="D149" s="6">
        <f t="shared" ref="D149:E150" si="44">D150</f>
        <v>16000</v>
      </c>
      <c r="E149" s="6">
        <f t="shared" si="44"/>
        <v>16000</v>
      </c>
      <c r="F149" s="33"/>
    </row>
    <row r="150" spans="1:7" x14ac:dyDescent="0.25">
      <c r="A150" s="50" t="s">
        <v>28</v>
      </c>
      <c r="B150" s="51" t="s">
        <v>91</v>
      </c>
      <c r="C150" s="6">
        <f>C151</f>
        <v>16000</v>
      </c>
      <c r="D150" s="6">
        <f t="shared" si="44"/>
        <v>16000</v>
      </c>
      <c r="E150" s="6">
        <f t="shared" si="44"/>
        <v>16000</v>
      </c>
      <c r="F150" s="22"/>
    </row>
    <row r="151" spans="1:7" x14ac:dyDescent="0.25">
      <c r="A151" s="4">
        <v>32</v>
      </c>
      <c r="B151" s="5" t="s">
        <v>12</v>
      </c>
      <c r="C151" s="6">
        <f>C152</f>
        <v>16000</v>
      </c>
      <c r="D151" s="6">
        <f>C151</f>
        <v>16000</v>
      </c>
      <c r="E151" s="6">
        <f>D151</f>
        <v>16000</v>
      </c>
      <c r="F151" s="22"/>
    </row>
    <row r="152" spans="1:7" x14ac:dyDescent="0.25">
      <c r="A152" s="4">
        <v>323</v>
      </c>
      <c r="B152" s="5" t="s">
        <v>59</v>
      </c>
      <c r="C152" s="6">
        <v>16000</v>
      </c>
      <c r="D152" s="6"/>
      <c r="E152" s="6"/>
      <c r="F152" s="22"/>
    </row>
    <row r="153" spans="1:7" x14ac:dyDescent="0.25">
      <c r="A153" s="25" t="s">
        <v>34</v>
      </c>
      <c r="B153" s="25" t="s">
        <v>35</v>
      </c>
      <c r="C153" s="6">
        <f>C154</f>
        <v>2000</v>
      </c>
      <c r="D153" s="6">
        <f t="shared" ref="D153:E154" si="45">D154</f>
        <v>2000</v>
      </c>
      <c r="E153" s="6">
        <f t="shared" si="45"/>
        <v>2000</v>
      </c>
      <c r="F153" s="7"/>
    </row>
    <row r="154" spans="1:7" x14ac:dyDescent="0.25">
      <c r="A154" s="50" t="s">
        <v>28</v>
      </c>
      <c r="B154" s="51" t="s">
        <v>91</v>
      </c>
      <c r="C154" s="6">
        <f>C155</f>
        <v>2000</v>
      </c>
      <c r="D154" s="6">
        <f t="shared" si="45"/>
        <v>2000</v>
      </c>
      <c r="E154" s="6">
        <f t="shared" si="45"/>
        <v>2000</v>
      </c>
      <c r="F154" s="7"/>
    </row>
    <row r="155" spans="1:7" x14ac:dyDescent="0.25">
      <c r="A155" s="4">
        <v>32</v>
      </c>
      <c r="B155" s="5" t="s">
        <v>12</v>
      </c>
      <c r="C155" s="6">
        <f>C156</f>
        <v>2000</v>
      </c>
      <c r="D155" s="6">
        <f>C155</f>
        <v>2000</v>
      </c>
      <c r="E155" s="6">
        <f>D155</f>
        <v>2000</v>
      </c>
      <c r="F155" s="22"/>
    </row>
    <row r="156" spans="1:7" x14ac:dyDescent="0.25">
      <c r="A156" s="4">
        <v>329</v>
      </c>
      <c r="B156" s="5" t="s">
        <v>18</v>
      </c>
      <c r="C156" s="6">
        <v>2000</v>
      </c>
      <c r="D156" s="6"/>
      <c r="E156" s="6"/>
      <c r="F156" s="22"/>
    </row>
    <row r="157" spans="1:7" x14ac:dyDescent="0.25">
      <c r="A157" s="25" t="s">
        <v>40</v>
      </c>
      <c r="B157" s="25" t="s">
        <v>41</v>
      </c>
      <c r="C157" s="6">
        <f>C158</f>
        <v>7000</v>
      </c>
      <c r="D157" s="6">
        <f t="shared" ref="D157:E158" si="46">D158</f>
        <v>7000</v>
      </c>
      <c r="E157" s="6">
        <f t="shared" si="46"/>
        <v>7000</v>
      </c>
      <c r="F157" s="7"/>
    </row>
    <row r="158" spans="1:7" x14ac:dyDescent="0.25">
      <c r="A158" s="50" t="s">
        <v>23</v>
      </c>
      <c r="B158" s="51" t="s">
        <v>86</v>
      </c>
      <c r="C158" s="6">
        <f>C159</f>
        <v>7000</v>
      </c>
      <c r="D158" s="6">
        <f t="shared" si="46"/>
        <v>7000</v>
      </c>
      <c r="E158" s="6">
        <f t="shared" si="46"/>
        <v>7000</v>
      </c>
      <c r="F158" s="7"/>
      <c r="G158" s="30" t="s">
        <v>7</v>
      </c>
    </row>
    <row r="159" spans="1:7" x14ac:dyDescent="0.25">
      <c r="A159" s="4">
        <v>32</v>
      </c>
      <c r="B159" s="5" t="s">
        <v>12</v>
      </c>
      <c r="C159" s="6">
        <f>SUM(C160:C160)</f>
        <v>7000</v>
      </c>
      <c r="D159" s="6">
        <f>C159</f>
        <v>7000</v>
      </c>
      <c r="E159" s="6">
        <f>D159</f>
        <v>7000</v>
      </c>
      <c r="F159" s="22"/>
      <c r="G159" s="30" t="s">
        <v>7</v>
      </c>
    </row>
    <row r="160" spans="1:7" x14ac:dyDescent="0.25">
      <c r="A160" s="4">
        <v>329</v>
      </c>
      <c r="B160" s="5" t="s">
        <v>18</v>
      </c>
      <c r="C160" s="6">
        <v>7000</v>
      </c>
      <c r="D160" s="6"/>
      <c r="E160" s="6"/>
      <c r="F160" s="22"/>
    </row>
    <row r="161" spans="1:14" x14ac:dyDescent="0.25">
      <c r="A161" s="25" t="s">
        <v>43</v>
      </c>
      <c r="B161" s="25" t="s">
        <v>44</v>
      </c>
      <c r="C161" s="6">
        <f>C162</f>
        <v>8000</v>
      </c>
      <c r="D161" s="6">
        <f t="shared" ref="D161:E162" si="47">D162</f>
        <v>8000</v>
      </c>
      <c r="E161" s="6">
        <f t="shared" si="47"/>
        <v>8000</v>
      </c>
      <c r="F161" s="7"/>
    </row>
    <row r="162" spans="1:14" s="35" customFormat="1" x14ac:dyDescent="0.25">
      <c r="A162" s="52">
        <v>53060</v>
      </c>
      <c r="B162" s="51" t="s">
        <v>124</v>
      </c>
      <c r="C162" s="6">
        <f>C163</f>
        <v>8000</v>
      </c>
      <c r="D162" s="6">
        <f t="shared" si="47"/>
        <v>8000</v>
      </c>
      <c r="E162" s="6">
        <f t="shared" si="47"/>
        <v>8000</v>
      </c>
      <c r="F162" s="33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4">
        <v>32</v>
      </c>
      <c r="B163" s="5" t="s">
        <v>12</v>
      </c>
      <c r="C163" s="6">
        <f>C164</f>
        <v>8000</v>
      </c>
      <c r="D163" s="6">
        <f>C163</f>
        <v>8000</v>
      </c>
      <c r="E163" s="6">
        <f>D163</f>
        <v>8000</v>
      </c>
    </row>
    <row r="164" spans="1:14" x14ac:dyDescent="0.25">
      <c r="A164" s="4">
        <v>322</v>
      </c>
      <c r="B164" s="5" t="s">
        <v>16</v>
      </c>
      <c r="C164" s="6">
        <v>8000</v>
      </c>
      <c r="D164" s="6"/>
      <c r="E164" s="6"/>
    </row>
    <row r="165" spans="1:14" x14ac:dyDescent="0.25">
      <c r="A165" s="27">
        <v>2302</v>
      </c>
      <c r="B165" s="27" t="s">
        <v>87</v>
      </c>
      <c r="C165" s="6">
        <f>C166</f>
        <v>5000</v>
      </c>
      <c r="D165" s="6">
        <f t="shared" ref="D165:E166" si="48">D166</f>
        <v>5000</v>
      </c>
      <c r="E165" s="6">
        <f t="shared" si="48"/>
        <v>5000</v>
      </c>
      <c r="F165" s="11"/>
    </row>
    <row r="166" spans="1:14" x14ac:dyDescent="0.25">
      <c r="A166" s="25" t="s">
        <v>113</v>
      </c>
      <c r="B166" s="24" t="s">
        <v>114</v>
      </c>
      <c r="C166" s="6">
        <f>C167</f>
        <v>5000</v>
      </c>
      <c r="D166" s="6">
        <f t="shared" si="48"/>
        <v>5000</v>
      </c>
      <c r="E166" s="6">
        <f t="shared" si="48"/>
        <v>5000</v>
      </c>
      <c r="F166" s="11"/>
    </row>
    <row r="167" spans="1:14" x14ac:dyDescent="0.25">
      <c r="A167" s="50" t="s">
        <v>64</v>
      </c>
      <c r="B167" s="51" t="s">
        <v>97</v>
      </c>
      <c r="C167" s="6">
        <f>C168+C170</f>
        <v>5000</v>
      </c>
      <c r="D167" s="6">
        <f t="shared" ref="D167:E167" si="49">D168+D170</f>
        <v>5000</v>
      </c>
      <c r="E167" s="6">
        <f t="shared" si="49"/>
        <v>5000</v>
      </c>
      <c r="F167" s="11"/>
    </row>
    <row r="168" spans="1:14" x14ac:dyDescent="0.25">
      <c r="A168" s="4">
        <v>32</v>
      </c>
      <c r="B168" s="5" t="s">
        <v>12</v>
      </c>
      <c r="C168" s="6">
        <f>C169</f>
        <v>2500</v>
      </c>
      <c r="D168" s="6">
        <f>C168</f>
        <v>2500</v>
      </c>
      <c r="E168" s="6">
        <f>D168</f>
        <v>2500</v>
      </c>
      <c r="F168" s="11"/>
    </row>
    <row r="169" spans="1:14" x14ac:dyDescent="0.25">
      <c r="A169" s="4">
        <v>322</v>
      </c>
      <c r="B169" s="5" t="s">
        <v>16</v>
      </c>
      <c r="C169" s="6">
        <v>2500</v>
      </c>
      <c r="D169" s="6"/>
      <c r="E169" s="6"/>
      <c r="F169" s="11"/>
    </row>
    <row r="170" spans="1:14" x14ac:dyDescent="0.25">
      <c r="A170" s="12">
        <v>42</v>
      </c>
      <c r="B170" s="13" t="s">
        <v>42</v>
      </c>
      <c r="C170" s="6">
        <f>C171</f>
        <v>2500</v>
      </c>
      <c r="D170" s="6">
        <f>C170</f>
        <v>2500</v>
      </c>
      <c r="E170" s="6">
        <f>D170</f>
        <v>2500</v>
      </c>
      <c r="F170" s="11"/>
    </row>
    <row r="171" spans="1:14" x14ac:dyDescent="0.25">
      <c r="A171" s="12">
        <v>422</v>
      </c>
      <c r="B171" s="13" t="s">
        <v>37</v>
      </c>
      <c r="C171" s="6">
        <v>2500</v>
      </c>
      <c r="D171" s="6"/>
      <c r="E171" s="6"/>
      <c r="F171" s="11"/>
    </row>
    <row r="172" spans="1:14" x14ac:dyDescent="0.25">
      <c r="A172" s="27">
        <v>2405</v>
      </c>
      <c r="B172" s="27" t="s">
        <v>62</v>
      </c>
      <c r="C172" s="6">
        <f>C173+C180</f>
        <v>6000</v>
      </c>
      <c r="D172" s="6">
        <f t="shared" ref="D172:E172" si="50">D173+D180</f>
        <v>6000</v>
      </c>
      <c r="E172" s="6">
        <f t="shared" si="50"/>
        <v>6000</v>
      </c>
      <c r="F172" s="11"/>
    </row>
    <row r="173" spans="1:14" x14ac:dyDescent="0.25">
      <c r="A173" s="25" t="s">
        <v>36</v>
      </c>
      <c r="B173" s="25" t="s">
        <v>63</v>
      </c>
      <c r="C173" s="6">
        <f>C174+C177</f>
        <v>2000</v>
      </c>
      <c r="D173" s="6">
        <f t="shared" ref="D173:E173" si="51">D174+D177</f>
        <v>2000</v>
      </c>
      <c r="E173" s="6">
        <f t="shared" si="51"/>
        <v>2000</v>
      </c>
      <c r="F173" s="7"/>
    </row>
    <row r="174" spans="1:14" x14ac:dyDescent="0.25">
      <c r="A174" s="50" t="s">
        <v>32</v>
      </c>
      <c r="B174" s="51" t="s">
        <v>93</v>
      </c>
      <c r="C174" s="6">
        <f>C175</f>
        <v>1000</v>
      </c>
      <c r="D174" s="6">
        <f t="shared" ref="D174:E174" si="52">D175</f>
        <v>1000</v>
      </c>
      <c r="E174" s="6">
        <f t="shared" si="52"/>
        <v>1000</v>
      </c>
      <c r="F174" s="7"/>
    </row>
    <row r="175" spans="1:14" x14ac:dyDescent="0.25">
      <c r="A175" s="12">
        <v>42</v>
      </c>
      <c r="B175" s="13" t="s">
        <v>42</v>
      </c>
      <c r="C175" s="15">
        <f>C176</f>
        <v>1000</v>
      </c>
      <c r="D175" s="15">
        <f>C175</f>
        <v>1000</v>
      </c>
      <c r="E175" s="15">
        <f>D175</f>
        <v>1000</v>
      </c>
      <c r="F175" s="22"/>
    </row>
    <row r="176" spans="1:14" x14ac:dyDescent="0.25">
      <c r="A176" s="12">
        <v>422</v>
      </c>
      <c r="B176" s="13" t="s">
        <v>37</v>
      </c>
      <c r="C176" s="15">
        <v>1000</v>
      </c>
      <c r="D176" s="15"/>
      <c r="E176" s="15"/>
      <c r="F176" s="22"/>
    </row>
    <row r="177" spans="1:7" x14ac:dyDescent="0.25">
      <c r="A177" s="50" t="s">
        <v>33</v>
      </c>
      <c r="B177" s="53" t="s">
        <v>94</v>
      </c>
      <c r="C177" s="6">
        <f>C178</f>
        <v>1000</v>
      </c>
      <c r="D177" s="6">
        <f t="shared" ref="D177:E177" si="53">D178</f>
        <v>1000</v>
      </c>
      <c r="E177" s="6">
        <f t="shared" si="53"/>
        <v>1000</v>
      </c>
      <c r="F177" s="7"/>
    </row>
    <row r="178" spans="1:7" x14ac:dyDescent="0.25">
      <c r="A178" s="12">
        <v>42</v>
      </c>
      <c r="B178" s="13" t="s">
        <v>42</v>
      </c>
      <c r="C178" s="15">
        <f>C179</f>
        <v>1000</v>
      </c>
      <c r="D178" s="15">
        <f>C178</f>
        <v>1000</v>
      </c>
      <c r="E178" s="15">
        <f t="shared" ref="E178" si="54">D178</f>
        <v>1000</v>
      </c>
      <c r="F178" s="22"/>
    </row>
    <row r="179" spans="1:7" x14ac:dyDescent="0.25">
      <c r="A179" s="12">
        <v>422</v>
      </c>
      <c r="B179" s="13" t="s">
        <v>37</v>
      </c>
      <c r="C179" s="15">
        <v>1000</v>
      </c>
      <c r="D179" s="15"/>
      <c r="E179" s="15"/>
      <c r="F179" s="22"/>
    </row>
    <row r="180" spans="1:7" x14ac:dyDescent="0.25">
      <c r="A180" s="25" t="s">
        <v>95</v>
      </c>
      <c r="B180" s="25" t="s">
        <v>96</v>
      </c>
      <c r="C180" s="6">
        <f>C181+C184+C187</f>
        <v>4000</v>
      </c>
      <c r="D180" s="6">
        <f t="shared" ref="D180:E180" si="55">D181+D184+D187</f>
        <v>4000</v>
      </c>
      <c r="E180" s="6">
        <f t="shared" si="55"/>
        <v>4000</v>
      </c>
      <c r="F180" s="7"/>
      <c r="G180" s="8"/>
    </row>
    <row r="181" spans="1:7" x14ac:dyDescent="0.25">
      <c r="A181" s="50" t="s">
        <v>32</v>
      </c>
      <c r="B181" s="51" t="s">
        <v>93</v>
      </c>
      <c r="C181" s="6">
        <f>C182</f>
        <v>1000</v>
      </c>
      <c r="D181" s="6">
        <f t="shared" ref="D181:E181" si="56">D182</f>
        <v>1000</v>
      </c>
      <c r="E181" s="6">
        <f t="shared" si="56"/>
        <v>1000</v>
      </c>
      <c r="F181" s="7"/>
      <c r="G181" s="8"/>
    </row>
    <row r="182" spans="1:7" x14ac:dyDescent="0.25">
      <c r="A182" s="12">
        <v>42</v>
      </c>
      <c r="B182" s="13" t="s">
        <v>42</v>
      </c>
      <c r="C182" s="15">
        <f>C183</f>
        <v>1000</v>
      </c>
      <c r="D182" s="15">
        <f>C182</f>
        <v>1000</v>
      </c>
      <c r="E182" s="15">
        <f>D182</f>
        <v>1000</v>
      </c>
      <c r="F182" s="22"/>
      <c r="G182" s="30" t="s">
        <v>7</v>
      </c>
    </row>
    <row r="183" spans="1:7" x14ac:dyDescent="0.25">
      <c r="A183" s="12">
        <v>424</v>
      </c>
      <c r="B183" s="13" t="s">
        <v>39</v>
      </c>
      <c r="C183" s="15">
        <v>1000</v>
      </c>
      <c r="D183" s="15"/>
      <c r="E183" s="15"/>
      <c r="F183" s="22"/>
    </row>
    <row r="184" spans="1:7" x14ac:dyDescent="0.25">
      <c r="A184" s="50" t="s">
        <v>64</v>
      </c>
      <c r="B184" s="51" t="s">
        <v>97</v>
      </c>
      <c r="C184" s="6">
        <f>C185</f>
        <v>2000</v>
      </c>
      <c r="D184" s="6">
        <f t="shared" ref="D184:E184" si="57">D185</f>
        <v>2000</v>
      </c>
      <c r="E184" s="6">
        <f t="shared" si="57"/>
        <v>2000</v>
      </c>
      <c r="F184" s="7"/>
      <c r="G184" s="29"/>
    </row>
    <row r="185" spans="1:7" x14ac:dyDescent="0.25">
      <c r="A185" s="12">
        <v>42</v>
      </c>
      <c r="B185" s="13" t="s">
        <v>42</v>
      </c>
      <c r="C185" s="15">
        <f>C186</f>
        <v>2000</v>
      </c>
      <c r="D185" s="15">
        <f>C185</f>
        <v>2000</v>
      </c>
      <c r="E185" s="15">
        <f>D185</f>
        <v>2000</v>
      </c>
      <c r="F185" s="22"/>
    </row>
    <row r="186" spans="1:7" x14ac:dyDescent="0.25">
      <c r="A186" s="12">
        <v>424</v>
      </c>
      <c r="B186" s="13" t="s">
        <v>39</v>
      </c>
      <c r="C186" s="15">
        <v>2000</v>
      </c>
      <c r="D186" s="15"/>
      <c r="E186" s="15"/>
      <c r="F186" s="22"/>
    </row>
    <row r="187" spans="1:7" x14ac:dyDescent="0.25">
      <c r="A187" s="50" t="s">
        <v>64</v>
      </c>
      <c r="B187" s="51" t="s">
        <v>94</v>
      </c>
      <c r="C187" s="6">
        <f>C188</f>
        <v>1000</v>
      </c>
      <c r="D187" s="6">
        <f t="shared" ref="D187:E187" si="58">D188</f>
        <v>1000</v>
      </c>
      <c r="E187" s="6">
        <f t="shared" si="58"/>
        <v>1000</v>
      </c>
      <c r="F187" s="7"/>
    </row>
    <row r="188" spans="1:7" x14ac:dyDescent="0.25">
      <c r="A188" s="12">
        <v>42</v>
      </c>
      <c r="B188" s="13" t="s">
        <v>42</v>
      </c>
      <c r="C188" s="15">
        <f>C189</f>
        <v>1000</v>
      </c>
      <c r="D188" s="15">
        <f>C188</f>
        <v>1000</v>
      </c>
      <c r="E188" s="15">
        <f>D188</f>
        <v>1000</v>
      </c>
      <c r="F188" s="22"/>
    </row>
    <row r="189" spans="1:7" x14ac:dyDescent="0.25">
      <c r="A189" s="12">
        <v>424</v>
      </c>
      <c r="B189" s="13" t="s">
        <v>39</v>
      </c>
      <c r="C189" s="15">
        <v>1000</v>
      </c>
      <c r="D189" s="15"/>
      <c r="E189" s="15"/>
      <c r="F189" s="22"/>
    </row>
    <row r="191" spans="1:7" s="30" customFormat="1" x14ac:dyDescent="0.25">
      <c r="A191" s="37"/>
    </row>
    <row r="192" spans="1:7" s="30" customFormat="1" x14ac:dyDescent="0.25">
      <c r="A192" s="37"/>
    </row>
    <row r="193" spans="1:5" s="30" customFormat="1" x14ac:dyDescent="0.25"/>
    <row r="194" spans="1:5" s="30" customFormat="1" x14ac:dyDescent="0.25">
      <c r="A194" s="37"/>
    </row>
    <row r="195" spans="1:5" s="30" customFormat="1" x14ac:dyDescent="0.25"/>
    <row r="196" spans="1:5" s="30" customFormat="1" x14ac:dyDescent="0.25"/>
    <row r="197" spans="1:5" s="30" customFormat="1" x14ac:dyDescent="0.25">
      <c r="A197" s="37"/>
    </row>
    <row r="198" spans="1:5" s="30" customFormat="1" x14ac:dyDescent="0.25">
      <c r="A198" s="37"/>
      <c r="D198" s="38"/>
      <c r="E198" s="38"/>
    </row>
    <row r="201" spans="1:5" s="30" customFormat="1" x14ac:dyDescent="0.25"/>
    <row r="202" spans="1:5" s="30" customFormat="1" x14ac:dyDescent="0.25"/>
    <row r="203" spans="1:5" s="30" customFormat="1" x14ac:dyDescent="0.25"/>
    <row r="234" s="34" customFormat="1" ht="14.25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2020.</vt:lpstr>
      <vt:lpstr>'Plan 2020.'!Print_Area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Tajništvo</cp:lastModifiedBy>
  <cp:revision>21</cp:revision>
  <cp:lastPrinted>2019-12-17T13:11:55Z</cp:lastPrinted>
  <dcterms:created xsi:type="dcterms:W3CDTF">2006-09-16T00:00:00Z</dcterms:created>
  <dcterms:modified xsi:type="dcterms:W3CDTF">2019-12-23T13:53:54Z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