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ownloads\"/>
    </mc:Choice>
  </mc:AlternateContent>
  <bookViews>
    <workbookView xWindow="0" yWindow="0" windowWidth="28800" windowHeight="12135" tabRatio="500"/>
  </bookViews>
  <sheets>
    <sheet name="Plan 2021" sheetId="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6" l="1"/>
  <c r="D43" i="6"/>
  <c r="D42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15" i="6"/>
  <c r="E17" i="6"/>
  <c r="E18" i="6"/>
  <c r="E19" i="6"/>
  <c r="E22" i="6"/>
  <c r="E23" i="6"/>
  <c r="E24" i="6"/>
  <c r="E26" i="6"/>
  <c r="E27" i="6"/>
  <c r="E28" i="6"/>
  <c r="E29" i="6"/>
  <c r="E30" i="6"/>
  <c r="E31" i="6"/>
  <c r="C63" i="6"/>
  <c r="D18" i="6" l="1"/>
  <c r="D17" i="6"/>
  <c r="D52" i="6"/>
  <c r="D50" i="6"/>
  <c r="D49" i="6"/>
  <c r="D47" i="6"/>
  <c r="D41" i="6"/>
  <c r="D39" i="6"/>
  <c r="E39" i="6" s="1"/>
  <c r="D48" i="6"/>
  <c r="D44" i="6"/>
  <c r="D63" i="6"/>
  <c r="D57" i="6"/>
  <c r="E272" i="6"/>
  <c r="E273" i="6"/>
  <c r="E274" i="6"/>
  <c r="E275" i="6"/>
  <c r="E276" i="6"/>
  <c r="E277" i="6"/>
  <c r="E278" i="6"/>
  <c r="E279" i="6"/>
  <c r="E280" i="6"/>
  <c r="E281" i="6"/>
  <c r="E282" i="6"/>
  <c r="E271" i="6"/>
  <c r="E270" i="6"/>
  <c r="E259" i="6"/>
  <c r="E260" i="6"/>
  <c r="E261" i="6"/>
  <c r="E262" i="6"/>
  <c r="E263" i="6"/>
  <c r="E264" i="6"/>
  <c r="E265" i="6"/>
  <c r="E266" i="6"/>
  <c r="E267" i="6"/>
  <c r="E268" i="6"/>
  <c r="E269" i="6"/>
  <c r="E258" i="6"/>
  <c r="E257" i="6"/>
  <c r="E256" i="6"/>
  <c r="E254" i="6"/>
  <c r="E255" i="6"/>
  <c r="E253" i="6"/>
  <c r="E252" i="6"/>
  <c r="E251" i="6"/>
  <c r="E246" i="6"/>
  <c r="E247" i="6"/>
  <c r="E248" i="6"/>
  <c r="E249" i="6"/>
  <c r="E250" i="6"/>
  <c r="E245" i="6"/>
  <c r="E244" i="6"/>
  <c r="E242" i="6"/>
  <c r="E243" i="6"/>
  <c r="E241" i="6"/>
  <c r="E240" i="6"/>
  <c r="E239" i="6"/>
  <c r="E237" i="6"/>
  <c r="E238" i="6"/>
  <c r="E236" i="6"/>
  <c r="E235" i="6"/>
  <c r="E230" i="6"/>
  <c r="E231" i="6"/>
  <c r="E232" i="6"/>
  <c r="E233" i="6"/>
  <c r="E234" i="6"/>
  <c r="E228" i="6"/>
  <c r="E227" i="6"/>
  <c r="E225" i="6"/>
  <c r="E226" i="6"/>
  <c r="E224" i="6"/>
  <c r="E223" i="6"/>
  <c r="E222" i="6"/>
  <c r="E217" i="6"/>
  <c r="E218" i="6"/>
  <c r="E219" i="6"/>
  <c r="E220" i="6"/>
  <c r="E221" i="6"/>
  <c r="E216" i="6"/>
  <c r="E215" i="6"/>
  <c r="E210" i="6"/>
  <c r="E211" i="6"/>
  <c r="E212" i="6"/>
  <c r="E213" i="6"/>
  <c r="E214" i="6"/>
  <c r="E209" i="6"/>
  <c r="E208" i="6"/>
  <c r="E206" i="6"/>
  <c r="E207" i="6"/>
  <c r="E205" i="6"/>
  <c r="E204" i="6"/>
  <c r="E202" i="6"/>
  <c r="E203" i="6"/>
  <c r="E201" i="6"/>
  <c r="E200" i="6"/>
  <c r="E198" i="6"/>
  <c r="E199" i="6"/>
  <c r="E197" i="6"/>
  <c r="E196" i="6"/>
  <c r="E194" i="6"/>
  <c r="E195" i="6"/>
  <c r="E193" i="6"/>
  <c r="E192" i="6"/>
  <c r="E190" i="6"/>
  <c r="E191" i="6"/>
  <c r="E189" i="6"/>
  <c r="E188" i="6"/>
  <c r="E185" i="6"/>
  <c r="E186" i="6"/>
  <c r="E187" i="6"/>
  <c r="E184" i="6"/>
  <c r="E183" i="6"/>
  <c r="E176" i="6"/>
  <c r="E177" i="6"/>
  <c r="E178" i="6"/>
  <c r="E179" i="6"/>
  <c r="E180" i="6"/>
  <c r="E181" i="6"/>
  <c r="E182" i="6"/>
  <c r="E175" i="6"/>
  <c r="E174" i="6"/>
  <c r="E172" i="6"/>
  <c r="E173" i="6"/>
  <c r="E171" i="6"/>
  <c r="E170" i="6"/>
  <c r="E155" i="6"/>
  <c r="E156" i="6"/>
  <c r="E157" i="6"/>
  <c r="E158" i="6"/>
  <c r="E159" i="6"/>
  <c r="E160" i="6"/>
  <c r="E161" i="6"/>
  <c r="E162" i="6"/>
  <c r="E164" i="6"/>
  <c r="E165" i="6"/>
  <c r="E166" i="6"/>
  <c r="E167" i="6"/>
  <c r="E168" i="6"/>
  <c r="E169" i="6"/>
  <c r="E153" i="6"/>
  <c r="E152" i="6"/>
  <c r="E128" i="6"/>
  <c r="E129" i="6"/>
  <c r="E130" i="6"/>
  <c r="E131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6" i="6"/>
  <c r="E147" i="6"/>
  <c r="E148" i="6"/>
  <c r="E150" i="6"/>
  <c r="E151" i="6"/>
  <c r="E126" i="6"/>
  <c r="E12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05" i="6"/>
  <c r="E104" i="6"/>
  <c r="E103" i="6"/>
  <c r="E97" i="6"/>
  <c r="E98" i="6"/>
  <c r="E99" i="6"/>
  <c r="E100" i="6"/>
  <c r="E101" i="6"/>
  <c r="E102" i="6"/>
  <c r="E96" i="6"/>
  <c r="E95" i="6"/>
  <c r="E94" i="6"/>
  <c r="E87" i="6"/>
  <c r="E88" i="6"/>
  <c r="E89" i="6"/>
  <c r="E90" i="6"/>
  <c r="E91" i="6"/>
  <c r="E92" i="6"/>
  <c r="E93" i="6"/>
  <c r="E85" i="6"/>
  <c r="E84" i="6"/>
  <c r="E82" i="6"/>
  <c r="E83" i="6"/>
  <c r="E81" i="6"/>
  <c r="E80" i="6"/>
  <c r="E75" i="6"/>
  <c r="E76" i="6"/>
  <c r="E77" i="6"/>
  <c r="E78" i="6"/>
  <c r="E79" i="6"/>
  <c r="E74" i="6"/>
  <c r="E73" i="6"/>
  <c r="E66" i="6"/>
  <c r="E67" i="6"/>
  <c r="E68" i="6"/>
  <c r="E69" i="6"/>
  <c r="E70" i="6"/>
  <c r="E71" i="6"/>
  <c r="E72" i="6"/>
  <c r="E65" i="6"/>
  <c r="E64" i="6"/>
  <c r="E63" i="6"/>
  <c r="E57" i="6"/>
  <c r="D272" i="6" l="1"/>
  <c r="D271" i="6" s="1"/>
  <c r="F272" i="6"/>
  <c r="F271" i="6" s="1"/>
  <c r="G271" i="6"/>
  <c r="H271" i="6"/>
  <c r="G248" i="6"/>
  <c r="H248" i="6"/>
  <c r="D249" i="6"/>
  <c r="D248" i="6" s="1"/>
  <c r="F249" i="6"/>
  <c r="F248" i="6" s="1"/>
  <c r="G245" i="6"/>
  <c r="H245" i="6"/>
  <c r="D246" i="6"/>
  <c r="D245" i="6" s="1"/>
  <c r="F246" i="6"/>
  <c r="F245" i="6" s="1"/>
  <c r="G205" i="6"/>
  <c r="G204" i="6" s="1"/>
  <c r="H205" i="6"/>
  <c r="H204" i="6" s="1"/>
  <c r="D206" i="6"/>
  <c r="D205" i="6" s="1"/>
  <c r="D204" i="6" s="1"/>
  <c r="F206" i="6"/>
  <c r="F205" i="6" s="1"/>
  <c r="F204" i="6" s="1"/>
  <c r="G201" i="6"/>
  <c r="G200" i="6" s="1"/>
  <c r="H201" i="6"/>
  <c r="H200" i="6" s="1"/>
  <c r="D201" i="6"/>
  <c r="D200" i="6" s="1"/>
  <c r="D202" i="6"/>
  <c r="F202" i="6"/>
  <c r="F201" i="6" s="1"/>
  <c r="F200" i="6" s="1"/>
  <c r="G148" i="6"/>
  <c r="H148" i="6"/>
  <c r="D150" i="6"/>
  <c r="D148" i="6" s="1"/>
  <c r="F150" i="6"/>
  <c r="F148" i="6" s="1"/>
  <c r="D120" i="6"/>
  <c r="F120" i="6"/>
  <c r="G120" i="6"/>
  <c r="H120" i="6"/>
  <c r="D111" i="6"/>
  <c r="D110" i="6" s="1"/>
  <c r="F111" i="6"/>
  <c r="F110" i="6" s="1"/>
  <c r="G111" i="6"/>
  <c r="G110" i="6" s="1"/>
  <c r="H111" i="6"/>
  <c r="H110" i="6" s="1"/>
  <c r="C44" i="6"/>
  <c r="C272" i="6"/>
  <c r="C271" i="6" s="1"/>
  <c r="C265" i="6"/>
  <c r="C249" i="6"/>
  <c r="C248" i="6" s="1"/>
  <c r="C246" i="6"/>
  <c r="C245" i="6" s="1"/>
  <c r="C210" i="6"/>
  <c r="C206" i="6"/>
  <c r="C205" i="6" s="1"/>
  <c r="C204" i="6" s="1"/>
  <c r="C202" i="6"/>
  <c r="C201" i="6" s="1"/>
  <c r="C200" i="6" s="1"/>
  <c r="C185" i="6"/>
  <c r="C120" i="6"/>
  <c r="C115" i="6"/>
  <c r="C114" i="6" s="1"/>
  <c r="C111" i="6"/>
  <c r="C110" i="6" s="1"/>
  <c r="C106" i="6"/>
  <c r="F244" i="6" l="1"/>
  <c r="C244" i="6"/>
  <c r="G244" i="6"/>
  <c r="H244" i="6"/>
  <c r="D244" i="6"/>
  <c r="C60" i="6"/>
  <c r="C59" i="6" s="1"/>
  <c r="C91" i="6"/>
  <c r="C87" i="6"/>
  <c r="D106" i="6"/>
  <c r="D105" i="6" s="1"/>
  <c r="F106" i="6"/>
  <c r="F105" i="6" s="1"/>
  <c r="G105" i="6"/>
  <c r="H105" i="6"/>
  <c r="C105" i="6"/>
  <c r="D254" i="6"/>
  <c r="D253" i="6" s="1"/>
  <c r="D252" i="6" s="1"/>
  <c r="D251" i="6" s="1"/>
  <c r="F254" i="6"/>
  <c r="F253" i="6" s="1"/>
  <c r="F252" i="6" s="1"/>
  <c r="F251" i="6" s="1"/>
  <c r="G253" i="6"/>
  <c r="G252" i="6" s="1"/>
  <c r="G251" i="6" s="1"/>
  <c r="H253" i="6"/>
  <c r="H252" i="6" s="1"/>
  <c r="H251" i="6" s="1"/>
  <c r="C254" i="6"/>
  <c r="C253" i="6" s="1"/>
  <c r="C252" i="6" s="1"/>
  <c r="C251" i="6" s="1"/>
  <c r="D242" i="6"/>
  <c r="D241" i="6" s="1"/>
  <c r="D240" i="6" s="1"/>
  <c r="D239" i="6" s="1"/>
  <c r="F242" i="6"/>
  <c r="F241" i="6" s="1"/>
  <c r="F240" i="6" s="1"/>
  <c r="F239" i="6" s="1"/>
  <c r="G241" i="6"/>
  <c r="G240" i="6" s="1"/>
  <c r="G239" i="6" s="1"/>
  <c r="H241" i="6"/>
  <c r="H240" i="6" s="1"/>
  <c r="H239" i="6" s="1"/>
  <c r="C242" i="6"/>
  <c r="C241" i="6" s="1"/>
  <c r="C240" i="6" s="1"/>
  <c r="C239" i="6" s="1"/>
  <c r="D237" i="6"/>
  <c r="D236" i="6" s="1"/>
  <c r="D235" i="6" s="1"/>
  <c r="F237" i="6"/>
  <c r="F236" i="6" s="1"/>
  <c r="F235" i="6" s="1"/>
  <c r="G236" i="6"/>
  <c r="G235" i="6" s="1"/>
  <c r="H236" i="6"/>
  <c r="H235" i="6" s="1"/>
  <c r="C237" i="6"/>
  <c r="C236" i="6" s="1"/>
  <c r="C235" i="6" s="1"/>
  <c r="D234" i="6"/>
  <c r="D232" i="6"/>
  <c r="D231" i="6"/>
  <c r="F233" i="6"/>
  <c r="F230" i="6"/>
  <c r="G228" i="6"/>
  <c r="G227" i="6" s="1"/>
  <c r="H228" i="6"/>
  <c r="H227" i="6" s="1"/>
  <c r="C230" i="6"/>
  <c r="C262" i="6"/>
  <c r="C261" i="6" s="1"/>
  <c r="D198" i="6"/>
  <c r="D197" i="6" s="1"/>
  <c r="D196" i="6" s="1"/>
  <c r="F198" i="6"/>
  <c r="F197" i="6" s="1"/>
  <c r="F196" i="6" s="1"/>
  <c r="G197" i="6"/>
  <c r="G196" i="6" s="1"/>
  <c r="H197" i="6"/>
  <c r="H196" i="6" s="1"/>
  <c r="C198" i="6"/>
  <c r="C197" i="6" s="1"/>
  <c r="C196" i="6" s="1"/>
  <c r="D185" i="6"/>
  <c r="D184" i="6" s="1"/>
  <c r="D183" i="6" s="1"/>
  <c r="F185" i="6"/>
  <c r="F184" i="6" s="1"/>
  <c r="F183" i="6" s="1"/>
  <c r="G184" i="6"/>
  <c r="G183" i="6" s="1"/>
  <c r="H184" i="6"/>
  <c r="H183" i="6" s="1"/>
  <c r="C184" i="6"/>
  <c r="C183" i="6" s="1"/>
  <c r="D172" i="6"/>
  <c r="D171" i="6" s="1"/>
  <c r="D170" i="6" s="1"/>
  <c r="F172" i="6"/>
  <c r="F171" i="6" s="1"/>
  <c r="F170" i="6" s="1"/>
  <c r="G171" i="6"/>
  <c r="G170" i="6" s="1"/>
  <c r="H171" i="6"/>
  <c r="H170" i="6" s="1"/>
  <c r="C172" i="6"/>
  <c r="C171" i="6" s="1"/>
  <c r="C170" i="6" s="1"/>
  <c r="D101" i="6"/>
  <c r="F101" i="6"/>
  <c r="D97" i="6"/>
  <c r="F97" i="6"/>
  <c r="C70" i="6"/>
  <c r="C69" i="6"/>
  <c r="C68" i="6"/>
  <c r="D265" i="6"/>
  <c r="F265" i="6"/>
  <c r="G264" i="6"/>
  <c r="G261" i="6"/>
  <c r="H261" i="6"/>
  <c r="D262" i="6"/>
  <c r="D261" i="6" s="1"/>
  <c r="F262" i="6"/>
  <c r="F261" i="6" s="1"/>
  <c r="F217" i="6"/>
  <c r="F216" i="6" s="1"/>
  <c r="D217" i="6"/>
  <c r="D216" i="6" s="1"/>
  <c r="C217" i="6"/>
  <c r="C216" i="6" s="1"/>
  <c r="H216" i="6"/>
  <c r="G216" i="6"/>
  <c r="D176" i="6"/>
  <c r="D175" i="6" s="1"/>
  <c r="F176" i="6"/>
  <c r="F175" i="6" s="1"/>
  <c r="C176" i="6"/>
  <c r="C175" i="6" s="1"/>
  <c r="G175" i="6"/>
  <c r="H175" i="6"/>
  <c r="D135" i="6"/>
  <c r="D134" i="6"/>
  <c r="D128" i="6"/>
  <c r="F128" i="6"/>
  <c r="D118" i="6"/>
  <c r="D233" i="6" l="1"/>
  <c r="D230" i="6"/>
  <c r="F228" i="6"/>
  <c r="F227" i="6" s="1"/>
  <c r="F96" i="6"/>
  <c r="D96" i="6"/>
  <c r="D228" i="6" l="1"/>
  <c r="D227" i="6" s="1"/>
  <c r="G101" i="6"/>
  <c r="H101" i="6" s="1"/>
  <c r="C101" i="6"/>
  <c r="C97" i="6"/>
  <c r="D88" i="6"/>
  <c r="D75" i="6"/>
  <c r="F75" i="6"/>
  <c r="C75" i="6"/>
  <c r="D70" i="6"/>
  <c r="D69" i="6"/>
  <c r="D68" i="6"/>
  <c r="D67" i="6"/>
  <c r="C96" i="6" l="1"/>
  <c r="C95" i="6" s="1"/>
  <c r="C94" i="6" s="1"/>
  <c r="C160" i="6"/>
  <c r="C157" i="6"/>
  <c r="C138" i="6"/>
  <c r="C134" i="6"/>
  <c r="C71" i="6"/>
  <c r="D71" i="6"/>
  <c r="C67" i="6"/>
  <c r="C66" i="6" s="1"/>
  <c r="C281" i="6"/>
  <c r="C280" i="6" s="1"/>
  <c r="D281" i="6"/>
  <c r="D280" i="6" s="1"/>
  <c r="C278" i="6"/>
  <c r="C277" i="6" s="1"/>
  <c r="D278" i="6"/>
  <c r="D277" i="6" s="1"/>
  <c r="C275" i="6"/>
  <c r="C274" i="6" s="1"/>
  <c r="D275" i="6"/>
  <c r="D274" i="6" s="1"/>
  <c r="C268" i="6"/>
  <c r="C264" i="6" s="1"/>
  <c r="D268" i="6"/>
  <c r="D264" i="6" s="1"/>
  <c r="C259" i="6"/>
  <c r="C258" i="6" s="1"/>
  <c r="D259" i="6"/>
  <c r="D258" i="6" s="1"/>
  <c r="C225" i="6"/>
  <c r="C224" i="6" s="1"/>
  <c r="C223" i="6" s="1"/>
  <c r="C222" i="6" s="1"/>
  <c r="D225" i="6"/>
  <c r="D224" i="6" s="1"/>
  <c r="D223" i="6" s="1"/>
  <c r="D222" i="6" s="1"/>
  <c r="C220" i="6"/>
  <c r="C219" i="6" s="1"/>
  <c r="D220" i="6"/>
  <c r="D219" i="6" s="1"/>
  <c r="D215" i="6" s="1"/>
  <c r="C209" i="6"/>
  <c r="C208" i="6" s="1"/>
  <c r="D210" i="6"/>
  <c r="D209" i="6" s="1"/>
  <c r="D208" i="6" s="1"/>
  <c r="C194" i="6"/>
  <c r="C193" i="6" s="1"/>
  <c r="C192" i="6" s="1"/>
  <c r="D194" i="6"/>
  <c r="D193" i="6" s="1"/>
  <c r="D192" i="6" s="1"/>
  <c r="C190" i="6"/>
  <c r="C189" i="6" s="1"/>
  <c r="C188" i="6" s="1"/>
  <c r="D190" i="6"/>
  <c r="D189" i="6" s="1"/>
  <c r="D188" i="6" s="1"/>
  <c r="C181" i="6"/>
  <c r="D181" i="6"/>
  <c r="C179" i="6"/>
  <c r="D179" i="6"/>
  <c r="D168" i="6"/>
  <c r="D164" i="6"/>
  <c r="D159" i="6"/>
  <c r="D155" i="6"/>
  <c r="D146" i="6"/>
  <c r="D144" i="6" s="1"/>
  <c r="C141" i="6"/>
  <c r="D141" i="6"/>
  <c r="C139" i="6"/>
  <c r="D139" i="6"/>
  <c r="D133" i="6"/>
  <c r="D126" i="6"/>
  <c r="C123" i="6"/>
  <c r="C122" i="6" s="1"/>
  <c r="C104" i="6" s="1"/>
  <c r="D123" i="6"/>
  <c r="D122" i="6" s="1"/>
  <c r="D115" i="6"/>
  <c r="D114" i="6" s="1"/>
  <c r="D95" i="6"/>
  <c r="D94" i="6" s="1"/>
  <c r="D91" i="6"/>
  <c r="D87" i="6"/>
  <c r="C82" i="6"/>
  <c r="C81" i="6" s="1"/>
  <c r="C80" i="6" s="1"/>
  <c r="D82" i="6"/>
  <c r="D81" i="6" s="1"/>
  <c r="D80" i="6" s="1"/>
  <c r="C78" i="6"/>
  <c r="C74" i="6" s="1"/>
  <c r="C73" i="6" s="1"/>
  <c r="D78" i="6"/>
  <c r="D74" i="6" s="1"/>
  <c r="D73" i="6" s="1"/>
  <c r="D66" i="6"/>
  <c r="C24" i="6"/>
  <c r="D24" i="6"/>
  <c r="D257" i="6" l="1"/>
  <c r="C270" i="6"/>
  <c r="C215" i="6"/>
  <c r="C43" i="6"/>
  <c r="C257" i="6"/>
  <c r="D104" i="6"/>
  <c r="C65" i="6"/>
  <c r="C64" i="6" s="1"/>
  <c r="D65" i="6"/>
  <c r="D64" i="6" s="1"/>
  <c r="D178" i="6"/>
  <c r="D174" i="6" s="1"/>
  <c r="D162" i="6"/>
  <c r="D153" i="6"/>
  <c r="D131" i="6"/>
  <c r="D125" i="6" s="1"/>
  <c r="D85" i="6"/>
  <c r="D84" i="6" s="1"/>
  <c r="C178" i="6"/>
  <c r="C174" i="6" s="1"/>
  <c r="C103" i="6" s="1"/>
  <c r="D270" i="6"/>
  <c r="C41" i="6"/>
  <c r="G18" i="6"/>
  <c r="G97" i="6"/>
  <c r="G96" i="6" s="1"/>
  <c r="D256" i="6" l="1"/>
  <c r="C39" i="6"/>
  <c r="D51" i="6"/>
  <c r="E38" i="6" s="1"/>
  <c r="D46" i="6"/>
  <c r="C51" i="6"/>
  <c r="C19" i="6"/>
  <c r="C46" i="6"/>
  <c r="D152" i="6"/>
  <c r="D103" i="6" s="1"/>
  <c r="D19" i="6"/>
  <c r="C256" i="6"/>
  <c r="C48" i="6"/>
  <c r="G81" i="6"/>
  <c r="G80" i="6" s="1"/>
  <c r="F168" i="6"/>
  <c r="F164" i="6"/>
  <c r="F159" i="6"/>
  <c r="F155" i="6"/>
  <c r="F146" i="6"/>
  <c r="F141" i="6"/>
  <c r="F139" i="6"/>
  <c r="F133" i="6"/>
  <c r="G126" i="6"/>
  <c r="F115" i="6"/>
  <c r="F91" i="6"/>
  <c r="G91" i="6" s="1"/>
  <c r="F87" i="6"/>
  <c r="F78" i="6"/>
  <c r="G78" i="6" s="1"/>
  <c r="H78" i="6" s="1"/>
  <c r="F71" i="6"/>
  <c r="F66" i="6"/>
  <c r="H259" i="6"/>
  <c r="H258" i="6" s="1"/>
  <c r="H225" i="6"/>
  <c r="H123" i="6"/>
  <c r="H66" i="6"/>
  <c r="G258" i="6"/>
  <c r="G257" i="6" s="1"/>
  <c r="F259" i="6"/>
  <c r="F268" i="6"/>
  <c r="F264" i="6" s="1"/>
  <c r="C38" i="6" l="1"/>
  <c r="C37" i="6" s="1"/>
  <c r="C14" i="6" s="1"/>
  <c r="C16" i="6" s="1"/>
  <c r="C20" i="6" s="1"/>
  <c r="C28" i="6" s="1"/>
  <c r="G17" i="6"/>
  <c r="F126" i="6"/>
  <c r="F258" i="6"/>
  <c r="F257" i="6" s="1"/>
  <c r="F281" i="6"/>
  <c r="F278" i="6"/>
  <c r="F275" i="6"/>
  <c r="F225" i="6"/>
  <c r="F220" i="6"/>
  <c r="F210" i="6"/>
  <c r="F194" i="6"/>
  <c r="F190" i="6"/>
  <c r="F181" i="6"/>
  <c r="F179" i="6"/>
  <c r="F144" i="6"/>
  <c r="F123" i="6"/>
  <c r="F114" i="6"/>
  <c r="F82" i="6"/>
  <c r="F24" i="6"/>
  <c r="D37" i="6" l="1"/>
  <c r="E37" i="6" s="1"/>
  <c r="F18" i="6"/>
  <c r="F17" i="6"/>
  <c r="F219" i="6"/>
  <c r="F215" i="6" s="1"/>
  <c r="F41" i="6"/>
  <c r="F224" i="6"/>
  <c r="F277" i="6"/>
  <c r="F81" i="6"/>
  <c r="F122" i="6"/>
  <c r="F104" i="6" s="1"/>
  <c r="F280" i="6"/>
  <c r="F189" i="6"/>
  <c r="F188" i="6" s="1"/>
  <c r="F209" i="6"/>
  <c r="F178" i="6"/>
  <c r="F174" i="6" s="1"/>
  <c r="F74" i="6"/>
  <c r="F193" i="6"/>
  <c r="F274" i="6"/>
  <c r="F65" i="6"/>
  <c r="F162" i="6"/>
  <c r="F153" i="6"/>
  <c r="F131" i="6"/>
  <c r="F85" i="6"/>
  <c r="H224" i="6"/>
  <c r="H223" i="6" s="1"/>
  <c r="H222" i="6" s="1"/>
  <c r="G224" i="6"/>
  <c r="G223" i="6" s="1"/>
  <c r="G222" i="6" s="1"/>
  <c r="H159" i="6"/>
  <c r="H141" i="6"/>
  <c r="H122" i="6"/>
  <c r="G122" i="6"/>
  <c r="H91" i="6"/>
  <c r="H28" i="6"/>
  <c r="G28" i="6"/>
  <c r="H24" i="6"/>
  <c r="G24" i="6"/>
  <c r="D14" i="6" l="1"/>
  <c r="F47" i="6"/>
  <c r="F52" i="6"/>
  <c r="F42" i="6"/>
  <c r="F50" i="6"/>
  <c r="F80" i="6"/>
  <c r="F49" i="6"/>
  <c r="F43" i="6"/>
  <c r="F208" i="6"/>
  <c r="F95" i="6"/>
  <c r="F270" i="6"/>
  <c r="F19" i="6"/>
  <c r="F223" i="6"/>
  <c r="F222" i="6" s="1"/>
  <c r="F125" i="6"/>
  <c r="F73" i="6"/>
  <c r="H181" i="6"/>
  <c r="H139" i="6"/>
  <c r="G131" i="6"/>
  <c r="F64" i="6"/>
  <c r="F152" i="6"/>
  <c r="H146" i="6"/>
  <c r="H144" i="6" s="1"/>
  <c r="G74" i="6"/>
  <c r="G73" i="6" s="1"/>
  <c r="G189" i="6"/>
  <c r="G188" i="6" s="1"/>
  <c r="H162" i="6"/>
  <c r="F192" i="6"/>
  <c r="F84" i="6"/>
  <c r="H75" i="6"/>
  <c r="H74" i="6" s="1"/>
  <c r="H73" i="6" s="1"/>
  <c r="H278" i="6"/>
  <c r="H277" i="6" s="1"/>
  <c r="G277" i="6"/>
  <c r="G209" i="6"/>
  <c r="H210" i="6"/>
  <c r="H209" i="6" s="1"/>
  <c r="H208" i="6" s="1"/>
  <c r="G95" i="6"/>
  <c r="G94" i="6" s="1"/>
  <c r="H97" i="6"/>
  <c r="H96" i="6" s="1"/>
  <c r="H128" i="6"/>
  <c r="H126" i="6" s="1"/>
  <c r="D16" i="6" l="1"/>
  <c r="E14" i="6"/>
  <c r="F103" i="6"/>
  <c r="G208" i="6"/>
  <c r="F256" i="6"/>
  <c r="G144" i="6"/>
  <c r="F48" i="6"/>
  <c r="F51" i="6"/>
  <c r="F39" i="6"/>
  <c r="F46" i="6"/>
  <c r="F94" i="6"/>
  <c r="H190" i="6"/>
  <c r="H189" i="6" s="1"/>
  <c r="H188" i="6" s="1"/>
  <c r="H71" i="6"/>
  <c r="F63" i="6"/>
  <c r="G162" i="6"/>
  <c r="H220" i="6"/>
  <c r="H219" i="6" s="1"/>
  <c r="H215" i="6" s="1"/>
  <c r="G219" i="6"/>
  <c r="G215" i="6" s="1"/>
  <c r="H194" i="6"/>
  <c r="H193" i="6" s="1"/>
  <c r="H192" i="6" s="1"/>
  <c r="G193" i="6"/>
  <c r="G192" i="6" s="1"/>
  <c r="H268" i="6"/>
  <c r="H264" i="6" s="1"/>
  <c r="H257" i="6" s="1"/>
  <c r="H82" i="6"/>
  <c r="H81" i="6" s="1"/>
  <c r="G274" i="6"/>
  <c r="H275" i="6"/>
  <c r="H274" i="6" s="1"/>
  <c r="G178" i="6"/>
  <c r="G174" i="6" s="1"/>
  <c r="H179" i="6"/>
  <c r="H178" i="6" s="1"/>
  <c r="H174" i="6" s="1"/>
  <c r="H115" i="6"/>
  <c r="H114" i="6" s="1"/>
  <c r="H104" i="6" s="1"/>
  <c r="G114" i="6"/>
  <c r="G104" i="6" s="1"/>
  <c r="G280" i="6"/>
  <c r="H281" i="6"/>
  <c r="H280" i="6" s="1"/>
  <c r="G85" i="6"/>
  <c r="H87" i="6"/>
  <c r="H85" i="6" s="1"/>
  <c r="D20" i="6" l="1"/>
  <c r="E20" i="6" s="1"/>
  <c r="E16" i="6"/>
  <c r="F57" i="6"/>
  <c r="H48" i="6"/>
  <c r="G48" i="6"/>
  <c r="H18" i="6"/>
  <c r="G39" i="6"/>
  <c r="H39" i="6"/>
  <c r="H95" i="6"/>
  <c r="H94" i="6" s="1"/>
  <c r="F38" i="6"/>
  <c r="F37" i="6" s="1"/>
  <c r="G19" i="6"/>
  <c r="H84" i="6"/>
  <c r="H80" i="6"/>
  <c r="G84" i="6"/>
  <c r="G125" i="6"/>
  <c r="H133" i="6"/>
  <c r="H131" i="6" s="1"/>
  <c r="H270" i="6"/>
  <c r="H155" i="6"/>
  <c r="H153" i="6" s="1"/>
  <c r="H152" i="6" s="1"/>
  <c r="G153" i="6"/>
  <c r="G46" i="6" s="1"/>
  <c r="G270" i="6"/>
  <c r="G256" i="6" s="1"/>
  <c r="G65" i="6"/>
  <c r="G51" i="6" s="1"/>
  <c r="H46" i="6" l="1"/>
  <c r="H17" i="6"/>
  <c r="H19" i="6" s="1"/>
  <c r="F14" i="6"/>
  <c r="G152" i="6"/>
  <c r="G103" i="6" s="1"/>
  <c r="G38" i="6"/>
  <c r="G37" i="6" s="1"/>
  <c r="H256" i="6"/>
  <c r="H125" i="6"/>
  <c r="H103" i="6" s="1"/>
  <c r="G64" i="6"/>
  <c r="G63" i="6" s="1"/>
  <c r="H65" i="6"/>
  <c r="H51" i="6" s="1"/>
  <c r="G57" i="6" l="1"/>
  <c r="H64" i="6"/>
  <c r="H63" i="6" s="1"/>
  <c r="H57" i="6" s="1"/>
  <c r="H38" i="6"/>
  <c r="H37" i="6" s="1"/>
  <c r="H14" i="6" s="1"/>
  <c r="H16" i="6" s="1"/>
  <c r="H20" i="6" s="1"/>
  <c r="G14" i="6"/>
  <c r="F16" i="6"/>
  <c r="F20" i="6" s="1"/>
  <c r="G16" i="6" l="1"/>
  <c r="G20" i="6" s="1"/>
</calcChain>
</file>

<file path=xl/sharedStrings.xml><?xml version="1.0" encoding="utf-8"?>
<sst xmlns="http://schemas.openxmlformats.org/spreadsheetml/2006/main" count="366" uniqueCount="173">
  <si>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</si>
  <si>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</si>
  <si>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</si>
  <si>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</si>
  <si>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</si>
  <si>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</si>
  <si>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</si>
  <si>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</si>
  <si>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</si>
  <si>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</si>
  <si>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</si>
  <si>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</si>
  <si>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</si>
  <si>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</si>
  <si>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</si>
  <si>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</si>
  <si>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</si>
  <si>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</si>
  <si>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</si>
  <si>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</si>
  <si>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</si>
  <si>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</si>
  <si>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</si>
  <si>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</si>
  <si>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</si>
  <si>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</si>
  <si>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</si>
  <si>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</si>
  <si>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55175</t>
  </si>
  <si>
    <t>A230107</t>
  </si>
  <si>
    <t>PRODUŽENI BORAVAK</t>
  </si>
  <si>
    <t>32300</t>
  </si>
  <si>
    <t>62300</t>
  </si>
  <si>
    <t>A230119</t>
  </si>
  <si>
    <t>NAGRADE ZA UČENIKE</t>
  </si>
  <si>
    <t>K240501</t>
  </si>
  <si>
    <t xml:space="preserve">Postrojenja i oprema 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</si>
  <si>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</si>
  <si>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</si>
  <si>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</si>
  <si>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</si>
  <si>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</si>
  <si>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</si>
  <si>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</si>
  <si>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</si>
  <si>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</si>
  <si>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</si>
  <si>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</si>
  <si>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</si>
  <si>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</si>
  <si>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A210103</t>
  </si>
  <si>
    <t xml:space="preserve">Premije osiguranja </t>
  </si>
  <si>
    <t>A230102</t>
  </si>
  <si>
    <t>ŽUPANIJSKA NATJECANJA</t>
  </si>
  <si>
    <t xml:space="preserve">Rashodi za usluge </t>
  </si>
  <si>
    <t>A230118</t>
  </si>
  <si>
    <t>LOGOPED</t>
  </si>
  <si>
    <t xml:space="preserve">OPREMANJE </t>
  </si>
  <si>
    <t>NAMJEŠTAJ I OPREMA</t>
  </si>
  <si>
    <t>53082</t>
  </si>
  <si>
    <t>Prihodi od prodaje nefinancijske imovine</t>
  </si>
  <si>
    <t>A. RAČUN PRIHODA I RASHODA</t>
  </si>
  <si>
    <t>Naziv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</si>
  <si>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</si>
  <si>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</si>
  <si>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</si>
  <si>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</si>
  <si>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</si>
  <si>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</si>
  <si>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</si>
  <si>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</si>
  <si>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</si>
  <si>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</si>
  <si>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DECENTRALIZIRANA SREDSTVA</t>
  </si>
  <si>
    <t>NENAMJENSKI PRIHODI I PRIMICI</t>
  </si>
  <si>
    <t>OSTALE INSTITUCIJE</t>
  </si>
  <si>
    <t>Naknade troškova osobama izvan radnog odnosa</t>
  </si>
  <si>
    <t>PRIHODI ZA POSEBNE NAMJENE</t>
  </si>
  <si>
    <t>OPĆINA KANFANAR</t>
  </si>
  <si>
    <t>VLASTITI PRIHODI</t>
  </si>
  <si>
    <t xml:space="preserve">DONACIJE   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</si>
  <si>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</si>
  <si>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</si>
  <si>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</si>
  <si>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</si>
  <si>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</si>
  <si>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</si>
  <si>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</si>
  <si>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</si>
  <si>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</si>
  <si>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</si>
  <si>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</si>
  <si>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 xml:space="preserve">Energija </t>
  </si>
  <si>
    <t>A230116</t>
  </si>
  <si>
    <t>Projekcija 2022.</t>
  </si>
  <si>
    <t>ŠKOLSKI UDŽBENICI</t>
  </si>
  <si>
    <t xml:space="preserve">2.2. RASHODI I IZDACI </t>
  </si>
  <si>
    <t xml:space="preserve">2.1. PRIHODI I PRIMICI 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</si>
  <si>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</si>
  <si>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2. POSEBNI DIO</t>
  </si>
  <si>
    <t>UKUPNI RASHODI I IZDACI</t>
  </si>
  <si>
    <t>UKUPNI PRIHODI I PRIMICI</t>
  </si>
  <si>
    <t>Predsjednik Školskog odbora</t>
  </si>
  <si>
    <t>Dr. sc. Marko Jelenić</t>
  </si>
  <si>
    <t>Proračunski korisnik: 11445 OSNOVNA ŠKOLA PETRA STUDENCA, KANFANAR</t>
  </si>
  <si>
    <t xml:space="preserve">Zdravstvene i veterinarske usluge </t>
  </si>
  <si>
    <t>DONACIJE</t>
  </si>
  <si>
    <t>A230203</t>
  </si>
  <si>
    <t>MEDNI DAN</t>
  </si>
  <si>
    <t>A210104</t>
  </si>
  <si>
    <t>PLAĆE I DRUGI RASHODI ZA ZAPOSLENE</t>
  </si>
  <si>
    <t>URBROJ: 2171-03-01-20-1</t>
  </si>
  <si>
    <t>Ost. rashodi za zaposlene (darovi, pomoći, otprem. i sl.)</t>
  </si>
  <si>
    <t xml:space="preserve">Naknade građanima i kućanstvima u naravi </t>
  </si>
  <si>
    <t>Naknade za prijevoz</t>
  </si>
  <si>
    <t>Pristojbe i naknade</t>
  </si>
  <si>
    <t xml:space="preserve">FINANCIJSKI PLAN za 2021. godinu </t>
  </si>
  <si>
    <t>Plan 2021.</t>
  </si>
  <si>
    <t>Projekcija 2023.</t>
  </si>
  <si>
    <t>Kanfanar, 15.12.2020.</t>
  </si>
  <si>
    <t>KLASA: 400-02/20-01/01</t>
  </si>
  <si>
    <t>Plan 2020.</t>
  </si>
  <si>
    <t>Izvršenje 2019.</t>
  </si>
  <si>
    <t xml:space="preserve">Plan 2020. </t>
  </si>
  <si>
    <t>DECENTRALIZIRANA SREDSTVA ZA KAPITALNO</t>
  </si>
  <si>
    <t>A230115</t>
  </si>
  <si>
    <t>OSTALI PROGRAMI I PROJEKTI</t>
  </si>
  <si>
    <t>A230117</t>
  </si>
  <si>
    <t>SLOBODNE AKTIVNOSTI</t>
  </si>
  <si>
    <t>A230140</t>
  </si>
  <si>
    <t>SUFINANCIRANJE REDOVNE DJELATNOSTI</t>
  </si>
  <si>
    <t>62001</t>
  </si>
  <si>
    <t>A230204</t>
  </si>
  <si>
    <t>PROVEDBA KURIKULUMA</t>
  </si>
  <si>
    <t>A230205</t>
  </si>
  <si>
    <t>SREDSTVA ZAŠTITE PROTIV COVID-19</t>
  </si>
  <si>
    <t>INVESTICIJSKO ODRŽAVANJE</t>
  </si>
  <si>
    <t>A240101</t>
  </si>
  <si>
    <t>KAPITALNA ULAGANJA</t>
  </si>
  <si>
    <t>K240301</t>
  </si>
  <si>
    <t>PROJEKTNA DOKUMENTACIJA</t>
  </si>
  <si>
    <t>48006</t>
  </si>
  <si>
    <t>Dodatna ulaganja na nefinancijskoj imovini</t>
  </si>
  <si>
    <t>Dodatna ulaganja na građevinskim objektima</t>
  </si>
  <si>
    <t>Naknade građanima i kućanstvima u naravi</t>
  </si>
  <si>
    <t>A230162</t>
  </si>
  <si>
    <t>AGENCIJA ZA ODGOJ I OBRAZOVANJE</t>
  </si>
  <si>
    <t>A230176</t>
  </si>
  <si>
    <t>A240102</t>
  </si>
  <si>
    <t>INVESTICIJSKO ODRŽAVANJE IZNAD STANDARDA</t>
  </si>
  <si>
    <t>Građevinski objekti</t>
  </si>
  <si>
    <t>Sitni inventar</t>
  </si>
  <si>
    <t>Pomoći proračunu iz drugih proračuna</t>
  </si>
  <si>
    <t>PRIHODI OD IMOVINE</t>
  </si>
  <si>
    <t>Prihodi od financijske imovine</t>
  </si>
  <si>
    <t>Projekcija izvršenja 2020.</t>
  </si>
  <si>
    <t>MATERIJALNI RASHODI PO STVARNOM TROŠKU (DRUGI IZVORI)</t>
  </si>
  <si>
    <t>MATERIJALNI RASHODI PO STVARNOM TROŠKU IZNAD STANDARDA</t>
  </si>
  <si>
    <t>PROGRAMI OBRAZOVANJA IZNAD STANDARDA</t>
  </si>
  <si>
    <t>OSIGURAVAJUĆA DRUŠTVA</t>
  </si>
  <si>
    <t xml:space="preserve">ŽUPANIJSKI AKTIV UČITELJA </t>
  </si>
  <si>
    <t xml:space="preserve">DRŽAVNO NATJECANJE </t>
  </si>
  <si>
    <t>MINISTARSTVO POLJOPRIVREDE (EU FONDOVI)</t>
  </si>
  <si>
    <t>INVESTICIJSKO ODRŽAVANJE MINIMALNI STANDARD</t>
  </si>
  <si>
    <t>REDOVNA DJELATNOST MINIMALNI STANDARD</t>
  </si>
  <si>
    <t>MATERIJALNI RASHODI PO KRITERIJIMA</t>
  </si>
  <si>
    <t>MATERIJALNI RASHODI PO STVARNOM TROŠKU</t>
  </si>
  <si>
    <t>REDOVNA DJELATNOST IZNAD STANDARDA</t>
  </si>
  <si>
    <t>Ukupan donos viška/manjka iz prethodnih godina</t>
  </si>
  <si>
    <t>922</t>
  </si>
  <si>
    <t>Višak/manjak prihoda</t>
  </si>
  <si>
    <t>Višak prihoda od nefinancijske imovine 2019.</t>
  </si>
  <si>
    <t>Višak prihoda poslovanja preneseni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</si>
</sst>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tabSelected="1" zoomScaleNormal="100" workbookViewId="0">
      <selection activeCell="J18" sqref="J18"/>
    </sheetView>
  </sheetViews>
  <sheetFormatPr defaultColWidth="9.140625" defaultRowHeight="15" x14ac:dyDescent="0.25"/>
  <cols>
    <col min="1" max="1" width="8.42578125" style="22" customWidth="1"/>
    <col min="2" max="2" width="48.140625" style="22" customWidth="1"/>
    <col min="3" max="8" width="11.7109375" style="22" customWidth="1"/>
    <col min="9" max="9" width="4.5703125" style="22" customWidth="1"/>
    <col min="10" max="10" width="25.28515625" style="22" bestFit="1" customWidth="1"/>
    <col min="11" max="11" width="4" style="22" bestFit="1" customWidth="1"/>
    <col min="12" max="12" width="7.85546875" style="22" bestFit="1" customWidth="1"/>
    <col min="13" max="13" width="9.85546875" style="22" bestFit="1" customWidth="1"/>
    <col min="14" max="14" width="5" style="22" customWidth="1"/>
    <col min="15" max="16384" width="9.140625" style="22"/>
  </cols>
  <sheetData>
    <row r="1" spans="1:8" x14ac:dyDescent="0.25">
      <c r="A1" s="28" t="s">
        <v>116</v>
      </c>
      <c r="B1" s="32"/>
      <c r="C1" s="32"/>
      <c r="D1" s="32"/>
      <c r="E1" s="32"/>
      <c r="F1" s="2"/>
      <c r="G1" s="2"/>
      <c r="H1" s="2"/>
    </row>
    <row r="2" spans="1:8" x14ac:dyDescent="0.25">
      <c r="A2" s="1" t="s">
        <v>0</v>
      </c>
      <c r="B2" s="32"/>
      <c r="C2" s="32"/>
      <c r="D2" s="32"/>
      <c r="E2" s="32"/>
      <c r="F2" s="2"/>
      <c r="G2" s="2"/>
      <c r="H2" s="2"/>
    </row>
    <row r="3" spans="1:8" x14ac:dyDescent="0.25">
      <c r="A3" s="1" t="s">
        <v>1</v>
      </c>
      <c r="B3" s="32"/>
      <c r="C3" s="32"/>
      <c r="D3" s="32"/>
      <c r="E3" s="32"/>
      <c r="F3" s="2"/>
      <c r="G3" s="2"/>
      <c r="H3" s="2"/>
    </row>
    <row r="4" spans="1:8" x14ac:dyDescent="0.25">
      <c r="A4" s="28" t="s">
        <v>104</v>
      </c>
      <c r="B4" s="32"/>
      <c r="C4" s="32"/>
      <c r="D4" s="32"/>
      <c r="E4" s="32"/>
      <c r="F4" s="2"/>
      <c r="G4" s="2"/>
      <c r="H4" s="2"/>
    </row>
    <row r="5" spans="1:8" x14ac:dyDescent="0.25">
      <c r="A5" s="1"/>
      <c r="B5" s="32"/>
      <c r="C5" s="32"/>
      <c r="D5" s="32"/>
      <c r="E5" s="32"/>
      <c r="F5" s="2"/>
      <c r="G5" s="2"/>
      <c r="H5" s="2"/>
    </row>
    <row r="6" spans="1:8" x14ac:dyDescent="0.25">
      <c r="A6" s="2" t="s">
        <v>120</v>
      </c>
      <c r="B6" s="32"/>
      <c r="C6" s="32"/>
      <c r="D6" s="32"/>
      <c r="E6" s="32"/>
      <c r="G6" s="2"/>
      <c r="H6" s="2"/>
    </row>
    <row r="7" spans="1:8" x14ac:dyDescent="0.25">
      <c r="A7" s="2" t="s">
        <v>111</v>
      </c>
      <c r="B7" s="32"/>
      <c r="C7" s="2" t="s">
        <v>102</v>
      </c>
      <c r="D7" s="32"/>
      <c r="E7" s="32"/>
      <c r="G7" s="2"/>
      <c r="H7" s="2"/>
    </row>
    <row r="8" spans="1:8" x14ac:dyDescent="0.25">
      <c r="A8" s="2" t="s">
        <v>119</v>
      </c>
      <c r="B8" s="32"/>
      <c r="C8" s="2" t="s">
        <v>103</v>
      </c>
      <c r="D8" s="32"/>
      <c r="E8" s="32"/>
      <c r="F8" s="2" t="s">
        <v>7</v>
      </c>
      <c r="G8" s="2"/>
      <c r="H8" s="2"/>
    </row>
    <row r="9" spans="1:8" x14ac:dyDescent="0.25">
      <c r="A9" s="2"/>
      <c r="B9" s="32"/>
      <c r="C9" s="32"/>
      <c r="D9" s="32"/>
      <c r="E9" s="32"/>
      <c r="F9" s="2"/>
      <c r="G9" s="2"/>
      <c r="H9" s="2"/>
    </row>
    <row r="10" spans="1:8" s="25" customFormat="1" ht="14.25" x14ac:dyDescent="0.2">
      <c r="A10" s="29" t="s">
        <v>98</v>
      </c>
      <c r="B10" s="31"/>
      <c r="C10" s="31"/>
      <c r="D10" s="31"/>
      <c r="E10" s="31"/>
      <c r="F10" s="29"/>
      <c r="G10" s="29"/>
      <c r="H10" s="29"/>
    </row>
    <row r="11" spans="1:8" x14ac:dyDescent="0.25">
      <c r="A11" s="2"/>
      <c r="B11" s="32"/>
      <c r="C11" s="32"/>
      <c r="D11" s="32"/>
      <c r="E11" s="32"/>
      <c r="F11" s="2"/>
      <c r="G11" s="2"/>
      <c r="H11" s="2"/>
    </row>
    <row r="12" spans="1:8" ht="45" x14ac:dyDescent="0.25">
      <c r="A12" s="13" t="s">
        <v>2</v>
      </c>
      <c r="B12" s="3" t="s">
        <v>62</v>
      </c>
      <c r="C12" s="13" t="s">
        <v>122</v>
      </c>
      <c r="D12" s="13" t="s">
        <v>121</v>
      </c>
      <c r="E12" s="13" t="s">
        <v>155</v>
      </c>
      <c r="F12" s="37" t="s">
        <v>117</v>
      </c>
      <c r="G12" s="13" t="s">
        <v>94</v>
      </c>
      <c r="H12" s="13" t="s">
        <v>118</v>
      </c>
    </row>
    <row r="13" spans="1:8" x14ac:dyDescent="0.25">
      <c r="A13" s="35" t="s">
        <v>61</v>
      </c>
      <c r="B13" s="3"/>
      <c r="C13" s="3"/>
      <c r="D13" s="3"/>
      <c r="E13" s="3"/>
      <c r="F13" s="13"/>
      <c r="G13" s="14"/>
      <c r="H13" s="14"/>
    </row>
    <row r="14" spans="1:8" x14ac:dyDescent="0.25">
      <c r="A14" s="16">
        <v>6</v>
      </c>
      <c r="B14" s="33" t="s">
        <v>4</v>
      </c>
      <c r="C14" s="10">
        <f t="shared" ref="C14:D14" si="0">C37</f>
        <v>4182713.64</v>
      </c>
      <c r="D14" s="10">
        <f t="shared" si="0"/>
        <v>4227106.33</v>
      </c>
      <c r="E14" s="10">
        <f>D14</f>
        <v>4227106.33</v>
      </c>
      <c r="F14" s="10">
        <f>F37</f>
        <v>4395680.2</v>
      </c>
      <c r="G14" s="10">
        <f>G37</f>
        <v>4395680.2</v>
      </c>
      <c r="H14" s="10">
        <f>H37</f>
        <v>4395680.2</v>
      </c>
    </row>
    <row r="15" spans="1:8" x14ac:dyDescent="0.25">
      <c r="A15" s="16">
        <v>7</v>
      </c>
      <c r="B15" s="33" t="s">
        <v>60</v>
      </c>
      <c r="C15" s="10">
        <v>0</v>
      </c>
      <c r="D15" s="10">
        <v>0</v>
      </c>
      <c r="E15" s="10">
        <f t="shared" ref="E15:E31" si="1">D15</f>
        <v>0</v>
      </c>
      <c r="F15" s="10">
        <v>0</v>
      </c>
      <c r="G15" s="10">
        <v>0</v>
      </c>
      <c r="H15" s="10">
        <v>0</v>
      </c>
    </row>
    <row r="16" spans="1:8" x14ac:dyDescent="0.25">
      <c r="A16" s="16"/>
      <c r="B16" s="33" t="s">
        <v>63</v>
      </c>
      <c r="C16" s="10">
        <f t="shared" ref="C16:D16" si="2">C14+C15</f>
        <v>4182713.64</v>
      </c>
      <c r="D16" s="10">
        <f t="shared" si="2"/>
        <v>4227106.33</v>
      </c>
      <c r="E16" s="10">
        <f t="shared" si="1"/>
        <v>4227106.33</v>
      </c>
      <c r="F16" s="10">
        <f t="shared" ref="F16:H16" si="3">F14+F15</f>
        <v>4395680.2</v>
      </c>
      <c r="G16" s="10">
        <f>G14+G15</f>
        <v>4395680.2</v>
      </c>
      <c r="H16" s="10">
        <f t="shared" si="3"/>
        <v>4395680.2</v>
      </c>
    </row>
    <row r="17" spans="1:8" x14ac:dyDescent="0.25">
      <c r="A17" s="16">
        <v>3</v>
      </c>
      <c r="B17" s="33" t="s">
        <v>5</v>
      </c>
      <c r="C17" s="10">
        <v>4064665.18</v>
      </c>
      <c r="D17" s="10">
        <f>D66+D71+D75+D78+D82+D87+D91+D97+D115+D128+D133+D139+D146+D155+D159+D164+D168+D179+D190+D194+D210+D220+D123+D225+D101+D106+D111+D120+D150+D172+D176+D185+D198+D202+D206+D217+D230+D237+D242+D246+D265</f>
        <v>4140361.0299999993</v>
      </c>
      <c r="E17" s="10">
        <f t="shared" si="1"/>
        <v>4140361.0299999993</v>
      </c>
      <c r="F17" s="10">
        <f>F66+F71+F75+F78+F82+F87+F91+F97+F115+F128+F133+F139+F146+F155+F159+F164+F168+F179+F190+F194+F210+F220+F123+F225</f>
        <v>4344180.2</v>
      </c>
      <c r="G17" s="10">
        <f>G66+G71+G75+G78+G82+G87+G91+G97+G115+G128+G133+G139+G146+G155+G159+G164+G168+G179+G190+G194+G210+G220+G123+G225</f>
        <v>4344180.2</v>
      </c>
      <c r="H17" s="10">
        <f>H66+H71+H75+H78+H82+H87+H91+H97+H115+H128+H133+H139+H146+H155+H159+H164+H168+H179+H190+H194+H210+H220+H123+H225</f>
        <v>4344180.2</v>
      </c>
    </row>
    <row r="18" spans="1:8" x14ac:dyDescent="0.25">
      <c r="A18" s="16">
        <v>4</v>
      </c>
      <c r="B18" s="33" t="s">
        <v>6</v>
      </c>
      <c r="C18" s="10">
        <v>110623.74</v>
      </c>
      <c r="D18" s="10">
        <f>D141+D181+D259+D268+D275+D278+D281+D233+D249+D254+D262+D272</f>
        <v>86745.299999999988</v>
      </c>
      <c r="E18" s="10">
        <f t="shared" si="1"/>
        <v>86745.299999999988</v>
      </c>
      <c r="F18" s="10">
        <f>F141+F181+F259+F268+F275+F278+F281</f>
        <v>51500</v>
      </c>
      <c r="G18" s="10">
        <f>G141+G181+G259+G268+G275+G278+G281</f>
        <v>51500</v>
      </c>
      <c r="H18" s="10">
        <f>H141+H181+H259+H268+H275+H278+H281</f>
        <v>51500</v>
      </c>
    </row>
    <row r="19" spans="1:8" x14ac:dyDescent="0.25">
      <c r="A19" s="16"/>
      <c r="B19" s="33" t="s">
        <v>64</v>
      </c>
      <c r="C19" s="10">
        <f t="shared" ref="C19:D19" si="4">C17+C18</f>
        <v>4175288.9200000004</v>
      </c>
      <c r="D19" s="10">
        <f t="shared" si="4"/>
        <v>4227106.3299999991</v>
      </c>
      <c r="E19" s="10">
        <f t="shared" si="1"/>
        <v>4227106.3299999991</v>
      </c>
      <c r="F19" s="10">
        <f>F17+F18</f>
        <v>4395680.2</v>
      </c>
      <c r="G19" s="10">
        <f t="shared" ref="G19:H19" si="5">G17+G18</f>
        <v>4395680.2</v>
      </c>
      <c r="H19" s="10">
        <f t="shared" si="5"/>
        <v>4395680.2</v>
      </c>
    </row>
    <row r="20" spans="1:8" x14ac:dyDescent="0.25">
      <c r="A20" s="16"/>
      <c r="B20" s="33" t="s">
        <v>65</v>
      </c>
      <c r="C20" s="10">
        <f t="shared" ref="C20:D20" si="6">C16-C19</f>
        <v>7424.7199999997392</v>
      </c>
      <c r="D20" s="10">
        <f t="shared" si="6"/>
        <v>0</v>
      </c>
      <c r="E20" s="10">
        <f t="shared" si="1"/>
        <v>0</v>
      </c>
      <c r="F20" s="10">
        <f>F16-F19</f>
        <v>0</v>
      </c>
      <c r="G20" s="10">
        <f t="shared" ref="G20:H20" si="7">G16-G19</f>
        <v>0</v>
      </c>
      <c r="H20" s="10">
        <f t="shared" si="7"/>
        <v>0</v>
      </c>
    </row>
    <row r="21" spans="1:8" x14ac:dyDescent="0.25">
      <c r="A21" s="36" t="s">
        <v>66</v>
      </c>
      <c r="B21" s="33"/>
      <c r="C21" s="33"/>
      <c r="D21" s="33"/>
      <c r="E21" s="10"/>
      <c r="F21" s="10"/>
      <c r="G21" s="10"/>
      <c r="H21" s="10"/>
    </row>
    <row r="22" spans="1:8" x14ac:dyDescent="0.25">
      <c r="A22" s="3">
        <v>8</v>
      </c>
      <c r="B22" s="17" t="s">
        <v>43</v>
      </c>
      <c r="C22" s="12">
        <v>0</v>
      </c>
      <c r="D22" s="12">
        <v>0</v>
      </c>
      <c r="E22" s="10">
        <f t="shared" si="1"/>
        <v>0</v>
      </c>
      <c r="F22" s="12">
        <v>0</v>
      </c>
      <c r="G22" s="12">
        <v>0</v>
      </c>
      <c r="H22" s="12">
        <v>0</v>
      </c>
    </row>
    <row r="23" spans="1:8" x14ac:dyDescent="0.25">
      <c r="A23" s="3">
        <v>5</v>
      </c>
      <c r="B23" s="17" t="s">
        <v>44</v>
      </c>
      <c r="C23" s="12">
        <v>0</v>
      </c>
      <c r="D23" s="12">
        <v>0</v>
      </c>
      <c r="E23" s="10">
        <f t="shared" si="1"/>
        <v>0</v>
      </c>
      <c r="F23" s="12">
        <v>0</v>
      </c>
      <c r="G23" s="12">
        <v>0</v>
      </c>
      <c r="H23" s="12">
        <v>0</v>
      </c>
    </row>
    <row r="24" spans="1:8" x14ac:dyDescent="0.25">
      <c r="A24" s="3"/>
      <c r="B24" s="17" t="s">
        <v>67</v>
      </c>
      <c r="C24" s="12">
        <f t="shared" ref="C24:F24" si="8">C22-C23</f>
        <v>0</v>
      </c>
      <c r="D24" s="12">
        <f t="shared" si="8"/>
        <v>0</v>
      </c>
      <c r="E24" s="10">
        <f t="shared" si="1"/>
        <v>0</v>
      </c>
      <c r="F24" s="12">
        <f t="shared" si="8"/>
        <v>0</v>
      </c>
      <c r="G24" s="12">
        <f>G22-G23</f>
        <v>0</v>
      </c>
      <c r="H24" s="12">
        <f>H22-H23</f>
        <v>0</v>
      </c>
    </row>
    <row r="25" spans="1:8" x14ac:dyDescent="0.25">
      <c r="A25" s="4" t="s">
        <v>68</v>
      </c>
      <c r="B25" s="17"/>
      <c r="C25" s="17"/>
      <c r="D25" s="17"/>
      <c r="E25" s="10"/>
      <c r="F25" s="12"/>
      <c r="G25" s="12"/>
      <c r="H25" s="12"/>
    </row>
    <row r="26" spans="1:8" x14ac:dyDescent="0.25">
      <c r="A26" s="3"/>
      <c r="B26" s="17" t="s">
        <v>168</v>
      </c>
      <c r="C26" s="12">
        <v>1278.8399999999999</v>
      </c>
      <c r="D26" s="12">
        <v>0</v>
      </c>
      <c r="E26" s="10">
        <f t="shared" si="1"/>
        <v>0</v>
      </c>
      <c r="F26" s="12">
        <v>0</v>
      </c>
      <c r="G26" s="12">
        <v>0</v>
      </c>
      <c r="H26" s="12">
        <v>0</v>
      </c>
    </row>
    <row r="27" spans="1:8" x14ac:dyDescent="0.25">
      <c r="A27" s="3"/>
      <c r="B27" s="17" t="s">
        <v>69</v>
      </c>
      <c r="C27" s="12">
        <v>0</v>
      </c>
      <c r="D27" s="12">
        <v>0</v>
      </c>
      <c r="E27" s="10">
        <f t="shared" si="1"/>
        <v>0</v>
      </c>
      <c r="F27" s="12">
        <v>0</v>
      </c>
      <c r="G27" s="12">
        <v>0</v>
      </c>
      <c r="H27" s="12">
        <v>0</v>
      </c>
    </row>
    <row r="28" spans="1:8" x14ac:dyDescent="0.25">
      <c r="A28" s="3"/>
      <c r="B28" s="17" t="s">
        <v>91</v>
      </c>
      <c r="C28" s="12">
        <f>C20+C26</f>
        <v>8703.5599999997394</v>
      </c>
      <c r="D28" s="12">
        <v>8703.56</v>
      </c>
      <c r="E28" s="10">
        <f t="shared" si="1"/>
        <v>8703.56</v>
      </c>
      <c r="F28" s="12">
        <v>0</v>
      </c>
      <c r="G28" s="12">
        <f>G26-G27</f>
        <v>0</v>
      </c>
      <c r="H28" s="12">
        <f>H26-H27</f>
        <v>0</v>
      </c>
    </row>
    <row r="29" spans="1:8" x14ac:dyDescent="0.25">
      <c r="A29" s="3"/>
      <c r="B29" s="17" t="s">
        <v>70</v>
      </c>
      <c r="C29" s="12">
        <v>0</v>
      </c>
      <c r="D29" s="12">
        <v>0</v>
      </c>
      <c r="E29" s="10">
        <f t="shared" si="1"/>
        <v>0</v>
      </c>
      <c r="F29" s="12">
        <v>0</v>
      </c>
      <c r="G29" s="12">
        <v>0</v>
      </c>
      <c r="H29" s="12">
        <v>0</v>
      </c>
    </row>
    <row r="30" spans="1:8" x14ac:dyDescent="0.25">
      <c r="A30" s="3"/>
      <c r="B30" s="19" t="s">
        <v>71</v>
      </c>
      <c r="C30" s="12">
        <v>0</v>
      </c>
      <c r="D30" s="12">
        <v>0</v>
      </c>
      <c r="E30" s="10">
        <f t="shared" si="1"/>
        <v>0</v>
      </c>
      <c r="F30" s="12">
        <v>0</v>
      </c>
      <c r="G30" s="12">
        <v>0</v>
      </c>
      <c r="H30" s="12">
        <v>0</v>
      </c>
    </row>
    <row r="31" spans="1:8" x14ac:dyDescent="0.25">
      <c r="A31" s="3"/>
      <c r="B31" s="19" t="s">
        <v>72</v>
      </c>
      <c r="C31" s="12">
        <v>0</v>
      </c>
      <c r="D31" s="12">
        <v>0</v>
      </c>
      <c r="E31" s="10">
        <f t="shared" si="1"/>
        <v>0</v>
      </c>
      <c r="F31" s="12">
        <v>0</v>
      </c>
      <c r="G31" s="12">
        <v>0</v>
      </c>
      <c r="H31" s="12">
        <v>0</v>
      </c>
    </row>
    <row r="33" spans="1:8" s="25" customFormat="1" ht="14.25" x14ac:dyDescent="0.25">
      <c r="A33" s="25" t="s">
        <v>99</v>
      </c>
    </row>
    <row r="34" spans="1:8" s="25" customFormat="1" ht="14.25" x14ac:dyDescent="0.2">
      <c r="A34" s="28" t="s">
        <v>97</v>
      </c>
      <c r="B34" s="38"/>
      <c r="C34" s="38"/>
      <c r="D34" s="38"/>
      <c r="E34" s="38"/>
      <c r="F34" s="29"/>
      <c r="G34" s="29"/>
      <c r="H34" s="29"/>
    </row>
    <row r="35" spans="1:8" x14ac:dyDescent="0.25">
      <c r="A35" s="1"/>
      <c r="B35" s="39"/>
      <c r="C35" s="39"/>
      <c r="D35" s="39"/>
      <c r="E35" s="39"/>
      <c r="F35" s="2"/>
      <c r="G35" s="2"/>
      <c r="H35" s="2"/>
    </row>
    <row r="36" spans="1:8" ht="45" x14ac:dyDescent="0.25">
      <c r="A36" s="3" t="s">
        <v>2</v>
      </c>
      <c r="B36" s="13" t="s">
        <v>3</v>
      </c>
      <c r="C36" s="13" t="s">
        <v>122</v>
      </c>
      <c r="D36" s="13" t="s">
        <v>123</v>
      </c>
      <c r="E36" s="13" t="s">
        <v>155</v>
      </c>
      <c r="F36" s="37" t="s">
        <v>117</v>
      </c>
      <c r="G36" s="13" t="s">
        <v>94</v>
      </c>
      <c r="H36" s="13" t="s">
        <v>118</v>
      </c>
    </row>
    <row r="37" spans="1:8" s="25" customFormat="1" x14ac:dyDescent="0.25">
      <c r="A37" s="52"/>
      <c r="B37" s="5" t="s">
        <v>101</v>
      </c>
      <c r="C37" s="9">
        <f t="shared" ref="C37:F37" si="9">C38</f>
        <v>4182713.64</v>
      </c>
      <c r="D37" s="9">
        <f t="shared" si="9"/>
        <v>4227106.33</v>
      </c>
      <c r="E37" s="9">
        <f>D37</f>
        <v>4227106.33</v>
      </c>
      <c r="F37" s="9">
        <f t="shared" si="9"/>
        <v>4395680.2</v>
      </c>
      <c r="G37" s="9">
        <f>G38</f>
        <v>4395680.2</v>
      </c>
      <c r="H37" s="9">
        <f>H38</f>
        <v>4395680.2</v>
      </c>
    </row>
    <row r="38" spans="1:8" x14ac:dyDescent="0.25">
      <c r="A38" s="4">
        <v>6</v>
      </c>
      <c r="B38" s="15" t="s">
        <v>45</v>
      </c>
      <c r="C38" s="6">
        <f>C39+C46+C48+C51+C44</f>
        <v>4182713.64</v>
      </c>
      <c r="D38" s="6">
        <f>D39+D46+D48+D51+D44</f>
        <v>4227106.33</v>
      </c>
      <c r="E38" s="9">
        <f t="shared" ref="E38:E52" si="10">D38</f>
        <v>4227106.33</v>
      </c>
      <c r="F38" s="6">
        <f>F39+F46+F48+F51</f>
        <v>4395680.2</v>
      </c>
      <c r="G38" s="6">
        <f>G39+G46+G48+G51</f>
        <v>4395680.2</v>
      </c>
      <c r="H38" s="6">
        <f>H39+H46+H48+H51</f>
        <v>4395680.2</v>
      </c>
    </row>
    <row r="39" spans="1:8" ht="30" x14ac:dyDescent="0.25">
      <c r="A39" s="4">
        <v>63</v>
      </c>
      <c r="B39" s="15" t="s">
        <v>86</v>
      </c>
      <c r="C39" s="6">
        <f>SUM(C40:C43)</f>
        <v>3255803.5</v>
      </c>
      <c r="D39" s="6">
        <f>SUM(D40:D43)</f>
        <v>3421542.2399999998</v>
      </c>
      <c r="E39" s="9">
        <f t="shared" si="10"/>
        <v>3421542.2399999998</v>
      </c>
      <c r="F39" s="6">
        <f>SUM(F41:F43)</f>
        <v>3517675.4</v>
      </c>
      <c r="G39" s="6">
        <f>G85+G114+G144+G162+G178+G189+G193+G219+G224+G277</f>
        <v>3517675.4</v>
      </c>
      <c r="H39" s="6">
        <f>H85+H114+H144+H162+H178+H189+H193+H219+H224+H277</f>
        <v>3517675.4</v>
      </c>
    </row>
    <row r="40" spans="1:8" x14ac:dyDescent="0.25">
      <c r="A40" s="4">
        <v>633</v>
      </c>
      <c r="B40" s="15" t="s">
        <v>152</v>
      </c>
      <c r="C40" s="6">
        <v>1500</v>
      </c>
      <c r="D40" s="6">
        <v>0</v>
      </c>
      <c r="E40" s="9">
        <f t="shared" si="10"/>
        <v>0</v>
      </c>
      <c r="F40" s="6"/>
      <c r="G40" s="6"/>
      <c r="H40" s="6"/>
    </row>
    <row r="41" spans="1:8" x14ac:dyDescent="0.25">
      <c r="A41" s="4">
        <v>634</v>
      </c>
      <c r="B41" s="15" t="s">
        <v>46</v>
      </c>
      <c r="C41" s="6">
        <f t="shared" ref="C41" si="11">C114</f>
        <v>1760</v>
      </c>
      <c r="D41" s="6">
        <f>D114</f>
        <v>12095</v>
      </c>
      <c r="E41" s="9">
        <f t="shared" si="10"/>
        <v>12095</v>
      </c>
      <c r="F41" s="6">
        <f>F114</f>
        <v>16000</v>
      </c>
      <c r="G41" s="6"/>
      <c r="H41" s="6"/>
    </row>
    <row r="42" spans="1:8" ht="30" x14ac:dyDescent="0.25">
      <c r="A42" s="4">
        <v>636</v>
      </c>
      <c r="B42" s="15" t="s">
        <v>87</v>
      </c>
      <c r="C42" s="6">
        <v>3245783.6</v>
      </c>
      <c r="D42" s="6">
        <f>D85+D144+D162+D178+D189+D193+D277+D184+D201+D205+D228</f>
        <v>3402947.2399999998</v>
      </c>
      <c r="E42" s="9">
        <f t="shared" si="10"/>
        <v>3402947.2399999998</v>
      </c>
      <c r="F42" s="6">
        <f>F85+F144+F162+F178+F189+F193+F277+F224</f>
        <v>3493675.4</v>
      </c>
      <c r="G42" s="6"/>
      <c r="H42" s="6"/>
    </row>
    <row r="43" spans="1:8" x14ac:dyDescent="0.25">
      <c r="A43" s="4">
        <v>638</v>
      </c>
      <c r="B43" s="15" t="s">
        <v>47</v>
      </c>
      <c r="C43" s="6">
        <f>C219+C224</f>
        <v>6759.9</v>
      </c>
      <c r="D43" s="6">
        <f>D219+D224</f>
        <v>6500</v>
      </c>
      <c r="E43" s="9">
        <f t="shared" si="10"/>
        <v>6500</v>
      </c>
      <c r="F43" s="6">
        <f>F219</f>
        <v>8000</v>
      </c>
      <c r="G43" s="6"/>
      <c r="H43" s="6"/>
    </row>
    <row r="44" spans="1:8" x14ac:dyDescent="0.25">
      <c r="A44" s="4">
        <v>64</v>
      </c>
      <c r="B44" s="15" t="s">
        <v>153</v>
      </c>
      <c r="C44" s="6">
        <f>C45</f>
        <v>0.14000000000000001</v>
      </c>
      <c r="D44" s="6">
        <f>D45</f>
        <v>0</v>
      </c>
      <c r="E44" s="9">
        <f t="shared" si="10"/>
        <v>0</v>
      </c>
      <c r="F44" s="6"/>
      <c r="G44" s="6"/>
      <c r="H44" s="6"/>
    </row>
    <row r="45" spans="1:8" x14ac:dyDescent="0.25">
      <c r="A45" s="4">
        <v>641</v>
      </c>
      <c r="B45" s="15" t="s">
        <v>154</v>
      </c>
      <c r="C45" s="6">
        <v>0.14000000000000001</v>
      </c>
      <c r="D45" s="6">
        <v>0</v>
      </c>
      <c r="E45" s="9">
        <f t="shared" si="10"/>
        <v>0</v>
      </c>
      <c r="F45" s="6"/>
      <c r="G45" s="6"/>
      <c r="H45" s="6"/>
    </row>
    <row r="46" spans="1:8" x14ac:dyDescent="0.25">
      <c r="A46" s="4">
        <v>65</v>
      </c>
      <c r="B46" s="17" t="s">
        <v>88</v>
      </c>
      <c r="C46" s="6">
        <f t="shared" ref="C46:F46" si="12">C47</f>
        <v>186902.5</v>
      </c>
      <c r="D46" s="6">
        <f t="shared" si="12"/>
        <v>173907.9</v>
      </c>
      <c r="E46" s="9">
        <f t="shared" si="10"/>
        <v>173907.9</v>
      </c>
      <c r="F46" s="6">
        <f t="shared" si="12"/>
        <v>236100</v>
      </c>
      <c r="G46" s="6">
        <f>G131+G153</f>
        <v>236100</v>
      </c>
      <c r="H46" s="6">
        <f>H131+H153</f>
        <v>236100</v>
      </c>
    </row>
    <row r="47" spans="1:8" x14ac:dyDescent="0.25">
      <c r="A47" s="4">
        <v>652</v>
      </c>
      <c r="B47" s="15" t="s">
        <v>89</v>
      </c>
      <c r="C47" s="6">
        <v>186902.5</v>
      </c>
      <c r="D47" s="6">
        <f>D131+D153+D110+D175+D216+D197</f>
        <v>173907.9</v>
      </c>
      <c r="E47" s="9">
        <f t="shared" si="10"/>
        <v>173907.9</v>
      </c>
      <c r="F47" s="6">
        <f>F131+F153</f>
        <v>236100</v>
      </c>
      <c r="G47" s="6"/>
      <c r="H47" s="6"/>
    </row>
    <row r="48" spans="1:8" ht="45" x14ac:dyDescent="0.25">
      <c r="A48" s="4">
        <v>66</v>
      </c>
      <c r="B48" s="15" t="s">
        <v>85</v>
      </c>
      <c r="C48" s="6">
        <f t="shared" ref="C48:F48" si="13">C49+C50</f>
        <v>25229.91</v>
      </c>
      <c r="D48" s="6">
        <f>D49+D50</f>
        <v>16870</v>
      </c>
      <c r="E48" s="9">
        <f t="shared" si="10"/>
        <v>16870</v>
      </c>
      <c r="F48" s="6">
        <f t="shared" si="13"/>
        <v>12000</v>
      </c>
      <c r="G48" s="6">
        <f>G81+G122+G126+G258+G264+G274+G280</f>
        <v>12000</v>
      </c>
      <c r="H48" s="6">
        <f>H81+H122+H126+H258+H264+H274+H280</f>
        <v>12000</v>
      </c>
    </row>
    <row r="49" spans="1:12" x14ac:dyDescent="0.25">
      <c r="A49" s="4">
        <v>661</v>
      </c>
      <c r="B49" s="15" t="s">
        <v>48</v>
      </c>
      <c r="C49" s="6">
        <v>12779.42</v>
      </c>
      <c r="D49" s="6">
        <f>D81+D126+D258+D274+D171</f>
        <v>11500</v>
      </c>
      <c r="E49" s="9">
        <f t="shared" si="10"/>
        <v>11500</v>
      </c>
      <c r="F49" s="6">
        <f>F81+F126+F258+F274</f>
        <v>9000</v>
      </c>
      <c r="G49" s="6"/>
      <c r="H49" s="6"/>
    </row>
    <row r="50" spans="1:12" ht="30" x14ac:dyDescent="0.25">
      <c r="A50" s="4">
        <v>663</v>
      </c>
      <c r="B50" s="15" t="s">
        <v>8</v>
      </c>
      <c r="C50" s="6">
        <v>12450.49</v>
      </c>
      <c r="D50" s="6">
        <f>D264+D280+D122+D148+D248</f>
        <v>5370</v>
      </c>
      <c r="E50" s="9">
        <f t="shared" si="10"/>
        <v>5370</v>
      </c>
      <c r="F50" s="6">
        <f>F264+F280+F122</f>
        <v>3000</v>
      </c>
      <c r="G50" s="6"/>
      <c r="H50" s="6"/>
    </row>
    <row r="51" spans="1:12" x14ac:dyDescent="0.25">
      <c r="A51" s="4">
        <v>67</v>
      </c>
      <c r="B51" s="15" t="s">
        <v>84</v>
      </c>
      <c r="C51" s="6">
        <f t="shared" ref="C51:F51" si="14">C52</f>
        <v>714777.59</v>
      </c>
      <c r="D51" s="6">
        <f t="shared" si="14"/>
        <v>614786.19000000018</v>
      </c>
      <c r="E51" s="9">
        <f t="shared" si="10"/>
        <v>614786.19000000018</v>
      </c>
      <c r="F51" s="6">
        <f t="shared" si="14"/>
        <v>629904.80000000005</v>
      </c>
      <c r="G51" s="6">
        <f>G65+G74+G96+G209</f>
        <v>629904.80000000005</v>
      </c>
      <c r="H51" s="6">
        <f>H65+H74+H96+H209</f>
        <v>629904.80000000005</v>
      </c>
    </row>
    <row r="52" spans="1:12" ht="30" x14ac:dyDescent="0.25">
      <c r="A52" s="4">
        <v>671</v>
      </c>
      <c r="B52" s="15" t="s">
        <v>90</v>
      </c>
      <c r="C52" s="6">
        <v>714777.59</v>
      </c>
      <c r="D52" s="6">
        <f>D65+D74+D96+D209+D105+D236+D245+D253+D261+D271+D241</f>
        <v>614786.19000000018</v>
      </c>
      <c r="E52" s="9">
        <f t="shared" si="10"/>
        <v>614786.19000000018</v>
      </c>
      <c r="F52" s="6">
        <f>F65+F74+F96+F209</f>
        <v>629904.80000000005</v>
      </c>
      <c r="G52" s="6"/>
      <c r="H52" s="6"/>
    </row>
    <row r="54" spans="1:12" s="25" customFormat="1" ht="14.25" x14ac:dyDescent="0.25">
      <c r="A54" s="30" t="s">
        <v>96</v>
      </c>
    </row>
    <row r="55" spans="1:12" x14ac:dyDescent="0.25">
      <c r="A55" s="21"/>
    </row>
    <row r="56" spans="1:12" ht="45" x14ac:dyDescent="0.25">
      <c r="A56" s="3" t="s">
        <v>2</v>
      </c>
      <c r="B56" s="3" t="s">
        <v>3</v>
      </c>
      <c r="C56" s="13" t="s">
        <v>122</v>
      </c>
      <c r="D56" s="13" t="s">
        <v>123</v>
      </c>
      <c r="E56" s="13" t="s">
        <v>155</v>
      </c>
      <c r="F56" s="37" t="s">
        <v>117</v>
      </c>
      <c r="G56" s="13" t="s">
        <v>94</v>
      </c>
      <c r="H56" s="13" t="s">
        <v>118</v>
      </c>
      <c r="I56" s="20"/>
      <c r="K56" s="22" t="s">
        <v>7</v>
      </c>
    </row>
    <row r="57" spans="1:12" s="25" customFormat="1" x14ac:dyDescent="0.25">
      <c r="A57" s="4"/>
      <c r="B57" s="5" t="s">
        <v>100</v>
      </c>
      <c r="C57" s="9">
        <v>4175288.92</v>
      </c>
      <c r="D57" s="9">
        <f>D63+D94+D103+D222+D256+D239+D251</f>
        <v>4227106.33</v>
      </c>
      <c r="E57" s="9">
        <f>D57</f>
        <v>4227106.33</v>
      </c>
      <c r="F57" s="9">
        <f>F63+F94+F103+F222+F256+F239+F251</f>
        <v>4395680.2</v>
      </c>
      <c r="G57" s="9">
        <f>G63+G94+G103+G222+G256+G239+G251</f>
        <v>4395680.2</v>
      </c>
      <c r="H57" s="9">
        <f>H63+H94+H103+H222+H256+H239+H251</f>
        <v>4395680.2</v>
      </c>
      <c r="I57" s="51"/>
    </row>
    <row r="58" spans="1:12" s="57" customFormat="1" x14ac:dyDescent="0.25">
      <c r="A58" s="53">
        <v>92212</v>
      </c>
      <c r="B58" s="54" t="s">
        <v>171</v>
      </c>
      <c r="C58" s="55">
        <v>7424.72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6"/>
    </row>
    <row r="59" spans="1:12" s="57" customFormat="1" x14ac:dyDescent="0.25">
      <c r="A59" s="53">
        <v>92211</v>
      </c>
      <c r="B59" s="54" t="s">
        <v>172</v>
      </c>
      <c r="C59" s="55">
        <f>C60</f>
        <v>1278.8399999999999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6"/>
    </row>
    <row r="60" spans="1:12" x14ac:dyDescent="0.25">
      <c r="A60" s="4">
        <v>32</v>
      </c>
      <c r="B60" s="5" t="s">
        <v>12</v>
      </c>
      <c r="C60" s="9">
        <f>SUM(C61:C62)</f>
        <v>1278.8399999999999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8"/>
    </row>
    <row r="61" spans="1:12" x14ac:dyDescent="0.25">
      <c r="A61" s="4">
        <v>321</v>
      </c>
      <c r="B61" s="5" t="s">
        <v>15</v>
      </c>
      <c r="C61" s="9">
        <v>278.83999999999997</v>
      </c>
      <c r="D61" s="9">
        <v>0</v>
      </c>
      <c r="E61" s="9">
        <v>0</v>
      </c>
      <c r="F61" s="9">
        <v>0</v>
      </c>
      <c r="G61" s="50"/>
      <c r="H61" s="12"/>
      <c r="I61" s="18"/>
    </row>
    <row r="62" spans="1:12" x14ac:dyDescent="0.25">
      <c r="A62" s="4">
        <v>323</v>
      </c>
      <c r="B62" s="5" t="s">
        <v>17</v>
      </c>
      <c r="C62" s="9">
        <v>1000</v>
      </c>
      <c r="D62" s="9">
        <v>0</v>
      </c>
      <c r="E62" s="9">
        <v>0</v>
      </c>
      <c r="F62" s="9">
        <v>0</v>
      </c>
      <c r="G62" s="50"/>
      <c r="H62" s="12"/>
      <c r="I62" s="18"/>
    </row>
    <row r="63" spans="1:12" ht="30" x14ac:dyDescent="0.25">
      <c r="A63" s="47">
        <v>2101</v>
      </c>
      <c r="B63" s="47" t="s">
        <v>164</v>
      </c>
      <c r="C63" s="48">
        <f>C64+C73+C80+C84</f>
        <v>3389251.7600000002</v>
      </c>
      <c r="D63" s="48">
        <f>D64+D73+D80+D84</f>
        <v>3754372.59</v>
      </c>
      <c r="E63" s="48">
        <f>D63</f>
        <v>3754372.59</v>
      </c>
      <c r="F63" s="48">
        <f>F64+F73+F80+F84</f>
        <v>3729808.2</v>
      </c>
      <c r="G63" s="48">
        <f>G64+G73+G80+G84</f>
        <v>3729808.2</v>
      </c>
      <c r="H63" s="48">
        <f>H64+H73+H80+H84</f>
        <v>3729808.2</v>
      </c>
      <c r="I63" s="11"/>
    </row>
    <row r="64" spans="1:12" s="25" customFormat="1" x14ac:dyDescent="0.25">
      <c r="A64" s="4" t="s">
        <v>13</v>
      </c>
      <c r="B64" s="4" t="s">
        <v>165</v>
      </c>
      <c r="C64" s="6">
        <f t="shared" ref="C64:H64" si="15">C65</f>
        <v>116952</v>
      </c>
      <c r="D64" s="6">
        <f t="shared" si="15"/>
        <v>117408</v>
      </c>
      <c r="E64" s="6">
        <f>D64</f>
        <v>117408</v>
      </c>
      <c r="F64" s="6">
        <f t="shared" si="15"/>
        <v>117408</v>
      </c>
      <c r="G64" s="6">
        <f t="shared" si="15"/>
        <v>117408</v>
      </c>
      <c r="H64" s="6">
        <f t="shared" si="15"/>
        <v>117408</v>
      </c>
      <c r="I64" s="7"/>
      <c r="J64" s="8"/>
      <c r="L64" s="40"/>
    </row>
    <row r="65" spans="1:13" x14ac:dyDescent="0.25">
      <c r="A65" s="42" t="s">
        <v>14</v>
      </c>
      <c r="B65" s="5" t="s">
        <v>73</v>
      </c>
      <c r="C65" s="6">
        <f t="shared" ref="C65:D65" si="16">C66+C71</f>
        <v>116952</v>
      </c>
      <c r="D65" s="6">
        <f t="shared" si="16"/>
        <v>117408</v>
      </c>
      <c r="E65" s="6">
        <f>D65</f>
        <v>117408</v>
      </c>
      <c r="F65" s="6">
        <f t="shared" ref="F65:H65" si="17">F66+F71</f>
        <v>117408</v>
      </c>
      <c r="G65" s="6">
        <f t="shared" si="17"/>
        <v>117408</v>
      </c>
      <c r="H65" s="6">
        <f t="shared" si="17"/>
        <v>117408</v>
      </c>
      <c r="I65" s="11"/>
      <c r="L65" s="23"/>
      <c r="M65" s="23"/>
    </row>
    <row r="66" spans="1:13" x14ac:dyDescent="0.25">
      <c r="A66" s="4">
        <v>32</v>
      </c>
      <c r="B66" s="5" t="s">
        <v>12</v>
      </c>
      <c r="C66" s="6">
        <f t="shared" ref="C66:D66" si="18">SUM(C67:C70)</f>
        <v>113952</v>
      </c>
      <c r="D66" s="6">
        <f t="shared" si="18"/>
        <v>113808</v>
      </c>
      <c r="E66" s="6">
        <f t="shared" ref="E66:E72" si="19">D66</f>
        <v>113808</v>
      </c>
      <c r="F66" s="6">
        <f>SUM(F67:F70)</f>
        <v>113408</v>
      </c>
      <c r="G66" s="6">
        <v>113408</v>
      </c>
      <c r="H66" s="6">
        <f>G66</f>
        <v>113408</v>
      </c>
      <c r="I66" s="18"/>
      <c r="L66" s="23"/>
      <c r="M66" s="23"/>
    </row>
    <row r="67" spans="1:13" x14ac:dyDescent="0.25">
      <c r="A67" s="4">
        <v>321</v>
      </c>
      <c r="B67" s="5" t="s">
        <v>15</v>
      </c>
      <c r="C67" s="9">
        <f>20000+1255</f>
        <v>21255</v>
      </c>
      <c r="D67" s="9">
        <f>3746.55</f>
        <v>3746.55</v>
      </c>
      <c r="E67" s="6">
        <f t="shared" si="19"/>
        <v>3746.55</v>
      </c>
      <c r="F67" s="6">
        <v>22000</v>
      </c>
      <c r="G67" s="6"/>
      <c r="H67" s="6"/>
      <c r="I67" s="18"/>
      <c r="L67" s="23"/>
      <c r="M67" s="23"/>
    </row>
    <row r="68" spans="1:13" x14ac:dyDescent="0.25">
      <c r="A68" s="4">
        <v>322</v>
      </c>
      <c r="B68" s="5" t="s">
        <v>16</v>
      </c>
      <c r="C68" s="9">
        <f>20000+10000+4700+878</f>
        <v>35578</v>
      </c>
      <c r="D68" s="9">
        <f>30269.45+310.5+12000+3722.25+239.4</f>
        <v>46541.599999999999</v>
      </c>
      <c r="E68" s="6">
        <f t="shared" si="19"/>
        <v>46541.599999999999</v>
      </c>
      <c r="F68" s="6">
        <v>33000</v>
      </c>
      <c r="G68" s="6"/>
      <c r="H68" s="6"/>
      <c r="I68" s="18"/>
      <c r="M68" s="23"/>
    </row>
    <row r="69" spans="1:13" x14ac:dyDescent="0.25">
      <c r="A69" s="4">
        <v>323</v>
      </c>
      <c r="B69" s="5" t="s">
        <v>17</v>
      </c>
      <c r="C69" s="9">
        <f>9569+9000+16000+3000+2000+7000+4000+2000</f>
        <v>52569</v>
      </c>
      <c r="D69" s="9">
        <f>8400+10000+220+18000+6500+990+7000+5000+1500</f>
        <v>57610</v>
      </c>
      <c r="E69" s="6">
        <f t="shared" si="19"/>
        <v>57610</v>
      </c>
      <c r="F69" s="6">
        <v>54358</v>
      </c>
      <c r="G69" s="6"/>
      <c r="H69" s="6"/>
      <c r="I69" s="18"/>
      <c r="L69" s="23"/>
      <c r="M69" s="23"/>
    </row>
    <row r="70" spans="1:13" x14ac:dyDescent="0.25">
      <c r="A70" s="4">
        <v>329</v>
      </c>
      <c r="B70" s="5" t="s">
        <v>18</v>
      </c>
      <c r="C70" s="9">
        <f>550+3000+1000</f>
        <v>4550</v>
      </c>
      <c r="D70" s="9">
        <f>1350+3305.85+1254</f>
        <v>5909.85</v>
      </c>
      <c r="E70" s="6">
        <f t="shared" si="19"/>
        <v>5909.85</v>
      </c>
      <c r="F70" s="6">
        <v>4050</v>
      </c>
      <c r="G70" s="6"/>
      <c r="H70" s="6"/>
      <c r="I70" s="18"/>
    </row>
    <row r="71" spans="1:13" x14ac:dyDescent="0.25">
      <c r="A71" s="4">
        <v>34</v>
      </c>
      <c r="B71" s="5" t="s">
        <v>19</v>
      </c>
      <c r="C71" s="6">
        <f t="shared" ref="C71:D71" si="20">C72</f>
        <v>3000</v>
      </c>
      <c r="D71" s="6">
        <f t="shared" si="20"/>
        <v>3600</v>
      </c>
      <c r="E71" s="6">
        <f t="shared" si="19"/>
        <v>3600</v>
      </c>
      <c r="F71" s="6">
        <f>F72</f>
        <v>4000</v>
      </c>
      <c r="G71" s="6">
        <v>4000</v>
      </c>
      <c r="H71" s="6">
        <f>G71</f>
        <v>4000</v>
      </c>
      <c r="I71" s="18"/>
    </row>
    <row r="72" spans="1:13" x14ac:dyDescent="0.25">
      <c r="A72" s="4">
        <v>343</v>
      </c>
      <c r="B72" s="5" t="s">
        <v>20</v>
      </c>
      <c r="C72" s="9">
        <v>3000</v>
      </c>
      <c r="D72" s="9">
        <v>3600</v>
      </c>
      <c r="E72" s="6">
        <f t="shared" si="19"/>
        <v>3600</v>
      </c>
      <c r="F72" s="6">
        <v>4000</v>
      </c>
      <c r="G72" s="6"/>
      <c r="H72" s="6"/>
      <c r="I72" s="18"/>
    </row>
    <row r="73" spans="1:13" s="25" customFormat="1" ht="30" x14ac:dyDescent="0.25">
      <c r="A73" s="4" t="s">
        <v>21</v>
      </c>
      <c r="B73" s="5" t="s">
        <v>166</v>
      </c>
      <c r="C73" s="6">
        <f t="shared" ref="C73:H73" si="21">C74</f>
        <v>245434.2</v>
      </c>
      <c r="D73" s="6">
        <f t="shared" si="21"/>
        <v>419589.59</v>
      </c>
      <c r="E73" s="6">
        <f>D73</f>
        <v>419589.59</v>
      </c>
      <c r="F73" s="6">
        <f t="shared" si="21"/>
        <v>411824.8</v>
      </c>
      <c r="G73" s="6">
        <f t="shared" si="21"/>
        <v>411824.8</v>
      </c>
      <c r="H73" s="6">
        <f t="shared" si="21"/>
        <v>411824.8</v>
      </c>
      <c r="I73" s="7"/>
      <c r="J73" s="8"/>
    </row>
    <row r="74" spans="1:13" x14ac:dyDescent="0.25">
      <c r="A74" s="42" t="s">
        <v>14</v>
      </c>
      <c r="B74" s="5" t="s">
        <v>73</v>
      </c>
      <c r="C74" s="6">
        <f t="shared" ref="C74:D74" si="22">C75+C78</f>
        <v>245434.2</v>
      </c>
      <c r="D74" s="6">
        <f t="shared" si="22"/>
        <v>419589.59</v>
      </c>
      <c r="E74" s="6">
        <f>D74</f>
        <v>419589.59</v>
      </c>
      <c r="F74" s="6">
        <f>F75+F78</f>
        <v>411824.8</v>
      </c>
      <c r="G74" s="6">
        <f>G75+G78</f>
        <v>411824.8</v>
      </c>
      <c r="H74" s="6">
        <f>H75+H78</f>
        <v>411824.8</v>
      </c>
      <c r="I74" s="11"/>
      <c r="L74" s="23"/>
      <c r="M74" s="23"/>
    </row>
    <row r="75" spans="1:13" x14ac:dyDescent="0.25">
      <c r="A75" s="4">
        <v>32</v>
      </c>
      <c r="B75" s="5" t="s">
        <v>12</v>
      </c>
      <c r="C75" s="6">
        <f>SUM(C76:C77)</f>
        <v>3500</v>
      </c>
      <c r="D75" s="6">
        <f t="shared" ref="D75:F75" si="23">SUM(D76:D77)</f>
        <v>85500</v>
      </c>
      <c r="E75" s="6">
        <f t="shared" ref="E75:E79" si="24">D75</f>
        <v>85500</v>
      </c>
      <c r="F75" s="6">
        <f t="shared" si="23"/>
        <v>5500</v>
      </c>
      <c r="G75" s="6">
        <v>5500</v>
      </c>
      <c r="H75" s="6">
        <f>G75</f>
        <v>5500</v>
      </c>
      <c r="I75" s="18"/>
    </row>
    <row r="76" spans="1:13" x14ac:dyDescent="0.25">
      <c r="A76" s="4">
        <v>322</v>
      </c>
      <c r="B76" s="5" t="s">
        <v>16</v>
      </c>
      <c r="C76" s="6">
        <v>0</v>
      </c>
      <c r="D76" s="6">
        <v>80000</v>
      </c>
      <c r="E76" s="6">
        <f t="shared" si="24"/>
        <v>80000</v>
      </c>
      <c r="F76" s="6">
        <v>0</v>
      </c>
      <c r="G76" s="6"/>
      <c r="H76" s="6"/>
      <c r="I76" s="18"/>
    </row>
    <row r="77" spans="1:13" x14ac:dyDescent="0.25">
      <c r="A77" s="4">
        <v>323</v>
      </c>
      <c r="B77" s="5" t="s">
        <v>105</v>
      </c>
      <c r="C77" s="9">
        <v>3500</v>
      </c>
      <c r="D77" s="9">
        <v>5500</v>
      </c>
      <c r="E77" s="6">
        <f t="shared" si="24"/>
        <v>5500</v>
      </c>
      <c r="F77" s="6">
        <v>5500</v>
      </c>
      <c r="G77" s="6"/>
      <c r="H77" s="6"/>
      <c r="I77" s="18"/>
    </row>
    <row r="78" spans="1:13" x14ac:dyDescent="0.25">
      <c r="A78" s="4">
        <v>37</v>
      </c>
      <c r="B78" s="5" t="s">
        <v>49</v>
      </c>
      <c r="C78" s="6">
        <f t="shared" ref="C78:D78" si="25">C79</f>
        <v>241934.2</v>
      </c>
      <c r="D78" s="6">
        <f t="shared" si="25"/>
        <v>334089.59000000003</v>
      </c>
      <c r="E78" s="6">
        <f t="shared" si="24"/>
        <v>334089.59000000003</v>
      </c>
      <c r="F78" s="6">
        <f>F79</f>
        <v>406324.8</v>
      </c>
      <c r="G78" s="6">
        <f>F78</f>
        <v>406324.8</v>
      </c>
      <c r="H78" s="6">
        <f>G78</f>
        <v>406324.8</v>
      </c>
      <c r="I78" s="18"/>
    </row>
    <row r="79" spans="1:13" x14ac:dyDescent="0.25">
      <c r="A79" s="4">
        <v>372</v>
      </c>
      <c r="B79" s="5" t="s">
        <v>113</v>
      </c>
      <c r="C79" s="9">
        <v>241934.2</v>
      </c>
      <c r="D79" s="9">
        <v>334089.59000000003</v>
      </c>
      <c r="E79" s="6">
        <f t="shared" si="24"/>
        <v>334089.59000000003</v>
      </c>
      <c r="F79" s="6">
        <v>406324.8</v>
      </c>
      <c r="G79" s="6"/>
      <c r="H79" s="6"/>
      <c r="I79" s="18"/>
    </row>
    <row r="80" spans="1:13" s="25" customFormat="1" ht="30" x14ac:dyDescent="0.25">
      <c r="A80" s="4" t="s">
        <v>50</v>
      </c>
      <c r="B80" s="5" t="s">
        <v>156</v>
      </c>
      <c r="C80" s="6">
        <f t="shared" ref="C80:H82" si="26">C81</f>
        <v>1040</v>
      </c>
      <c r="D80" s="6">
        <f t="shared" si="26"/>
        <v>1000</v>
      </c>
      <c r="E80" s="6">
        <f>D80</f>
        <v>1000</v>
      </c>
      <c r="F80" s="6">
        <f t="shared" si="26"/>
        <v>1500</v>
      </c>
      <c r="G80" s="6">
        <f>G81</f>
        <v>1500</v>
      </c>
      <c r="H80" s="6">
        <f t="shared" si="26"/>
        <v>1500</v>
      </c>
      <c r="I80" s="24"/>
    </row>
    <row r="81" spans="1:10" x14ac:dyDescent="0.25">
      <c r="A81" s="4">
        <v>32300</v>
      </c>
      <c r="B81" s="5" t="s">
        <v>79</v>
      </c>
      <c r="C81" s="6">
        <f t="shared" si="26"/>
        <v>1040</v>
      </c>
      <c r="D81" s="6">
        <f t="shared" si="26"/>
        <v>1000</v>
      </c>
      <c r="E81" s="6">
        <f>D81</f>
        <v>1000</v>
      </c>
      <c r="F81" s="6">
        <f t="shared" si="26"/>
        <v>1500</v>
      </c>
      <c r="G81" s="6">
        <f>G82</f>
        <v>1500</v>
      </c>
      <c r="H81" s="6">
        <f t="shared" si="26"/>
        <v>1500</v>
      </c>
      <c r="I81" s="18"/>
    </row>
    <row r="82" spans="1:10" x14ac:dyDescent="0.25">
      <c r="A82" s="4">
        <v>32</v>
      </c>
      <c r="B82" s="5" t="s">
        <v>12</v>
      </c>
      <c r="C82" s="6">
        <f t="shared" si="26"/>
        <v>1040</v>
      </c>
      <c r="D82" s="6">
        <f t="shared" si="26"/>
        <v>1000</v>
      </c>
      <c r="E82" s="6">
        <f t="shared" ref="E82:E83" si="27">D82</f>
        <v>1000</v>
      </c>
      <c r="F82" s="6">
        <f t="shared" si="26"/>
        <v>1500</v>
      </c>
      <c r="G82" s="6">
        <v>1500</v>
      </c>
      <c r="H82" s="6">
        <f>G82</f>
        <v>1500</v>
      </c>
      <c r="I82" s="18"/>
    </row>
    <row r="83" spans="1:10" x14ac:dyDescent="0.25">
      <c r="A83" s="4">
        <v>322</v>
      </c>
      <c r="B83" s="5" t="s">
        <v>16</v>
      </c>
      <c r="C83" s="9">
        <v>1040</v>
      </c>
      <c r="D83" s="9">
        <v>1000</v>
      </c>
      <c r="E83" s="6">
        <f t="shared" si="27"/>
        <v>1000</v>
      </c>
      <c r="F83" s="6">
        <v>1500</v>
      </c>
      <c r="G83" s="6"/>
      <c r="H83" s="6"/>
      <c r="I83" s="18"/>
    </row>
    <row r="84" spans="1:10" s="25" customFormat="1" x14ac:dyDescent="0.25">
      <c r="A84" s="4" t="s">
        <v>109</v>
      </c>
      <c r="B84" s="4" t="s">
        <v>110</v>
      </c>
      <c r="C84" s="6">
        <v>3025825.56</v>
      </c>
      <c r="D84" s="6">
        <f t="shared" ref="D84:H84" si="28">D85</f>
        <v>3216375</v>
      </c>
      <c r="E84" s="6">
        <f>D84</f>
        <v>3216375</v>
      </c>
      <c r="F84" s="6">
        <f t="shared" si="28"/>
        <v>3199075.4</v>
      </c>
      <c r="G84" s="6">
        <f t="shared" si="28"/>
        <v>3199075.4</v>
      </c>
      <c r="H84" s="6">
        <f t="shared" si="28"/>
        <v>3199075.4</v>
      </c>
      <c r="I84" s="24"/>
    </row>
    <row r="85" spans="1:10" x14ac:dyDescent="0.25">
      <c r="A85" s="42" t="s">
        <v>59</v>
      </c>
      <c r="B85" s="5" t="s">
        <v>83</v>
      </c>
      <c r="C85" s="6">
        <v>3025825.56</v>
      </c>
      <c r="D85" s="6">
        <f t="shared" ref="D85:F85" si="29">D87+D91</f>
        <v>3216375</v>
      </c>
      <c r="E85" s="6">
        <f>D85</f>
        <v>3216375</v>
      </c>
      <c r="F85" s="6">
        <f t="shared" si="29"/>
        <v>3199075.4</v>
      </c>
      <c r="G85" s="6">
        <f t="shared" ref="G85:H85" si="30">G87+G91</f>
        <v>3199075.4</v>
      </c>
      <c r="H85" s="6">
        <f t="shared" si="30"/>
        <v>3199075.4</v>
      </c>
      <c r="I85" s="18"/>
    </row>
    <row r="86" spans="1:10" s="57" customFormat="1" x14ac:dyDescent="0.25">
      <c r="A86" s="58" t="s">
        <v>169</v>
      </c>
      <c r="B86" s="54" t="s">
        <v>170</v>
      </c>
      <c r="C86" s="59">
        <v>-13738.34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6"/>
    </row>
    <row r="87" spans="1:10" x14ac:dyDescent="0.25">
      <c r="A87" s="4">
        <v>31</v>
      </c>
      <c r="B87" s="5" t="s">
        <v>9</v>
      </c>
      <c r="C87" s="6">
        <f>SUM(C88:C90)</f>
        <v>2835250.13</v>
      </c>
      <c r="D87" s="6">
        <f t="shared" ref="D87" si="31">SUM(D88:D90)</f>
        <v>3042500</v>
      </c>
      <c r="E87" s="6">
        <f t="shared" ref="E87:E93" si="32">D87</f>
        <v>3042500</v>
      </c>
      <c r="F87" s="6">
        <f>SUM(F88:F90)</f>
        <v>3002075.4</v>
      </c>
      <c r="G87" s="6">
        <v>3002075.4</v>
      </c>
      <c r="H87" s="6">
        <f>G87</f>
        <v>3002075.4</v>
      </c>
      <c r="I87" s="18"/>
    </row>
    <row r="88" spans="1:10" x14ac:dyDescent="0.25">
      <c r="A88" s="4">
        <v>311</v>
      </c>
      <c r="B88" s="5" t="s">
        <v>10</v>
      </c>
      <c r="C88" s="10">
        <v>2344985.25</v>
      </c>
      <c r="D88" s="9">
        <f>2500000+15000+15000</f>
        <v>2530000</v>
      </c>
      <c r="E88" s="6">
        <f t="shared" si="32"/>
        <v>2530000</v>
      </c>
      <c r="F88" s="6">
        <v>2511760</v>
      </c>
      <c r="G88" s="6"/>
      <c r="H88" s="6"/>
      <c r="I88" s="18"/>
    </row>
    <row r="89" spans="1:10" ht="30" x14ac:dyDescent="0.25">
      <c r="A89" s="4">
        <v>312</v>
      </c>
      <c r="B89" s="5" t="s">
        <v>112</v>
      </c>
      <c r="C89" s="12">
        <v>100770.28</v>
      </c>
      <c r="D89" s="9">
        <v>100000</v>
      </c>
      <c r="E89" s="6">
        <f t="shared" si="32"/>
        <v>100000</v>
      </c>
      <c r="F89" s="6">
        <v>80000</v>
      </c>
      <c r="G89" s="6"/>
      <c r="H89" s="6"/>
      <c r="I89" s="18"/>
    </row>
    <row r="90" spans="1:10" x14ac:dyDescent="0.25">
      <c r="A90" s="4">
        <v>313</v>
      </c>
      <c r="B90" s="5" t="s">
        <v>11</v>
      </c>
      <c r="C90" s="43">
        <v>389494.6</v>
      </c>
      <c r="D90" s="9">
        <v>412500</v>
      </c>
      <c r="E90" s="6">
        <f t="shared" si="32"/>
        <v>412500</v>
      </c>
      <c r="F90" s="6">
        <v>410315.4</v>
      </c>
      <c r="G90" s="6"/>
      <c r="H90" s="6"/>
      <c r="I90" s="18"/>
    </row>
    <row r="91" spans="1:10" x14ac:dyDescent="0.25">
      <c r="A91" s="4">
        <v>32</v>
      </c>
      <c r="B91" s="5" t="s">
        <v>12</v>
      </c>
      <c r="C91" s="6">
        <f>SUM(C92:C93)</f>
        <v>204313.77</v>
      </c>
      <c r="D91" s="6">
        <f t="shared" ref="D91" si="33">SUM(D92:D93)</f>
        <v>173875</v>
      </c>
      <c r="E91" s="6">
        <f t="shared" si="32"/>
        <v>173875</v>
      </c>
      <c r="F91" s="6">
        <f>SUM(F92:F93)</f>
        <v>197000</v>
      </c>
      <c r="G91" s="6">
        <f>F91</f>
        <v>197000</v>
      </c>
      <c r="H91" s="6">
        <f>G91</f>
        <v>197000</v>
      </c>
      <c r="I91" s="18"/>
      <c r="J91" s="23"/>
    </row>
    <row r="92" spans="1:10" x14ac:dyDescent="0.25">
      <c r="A92" s="4">
        <v>321</v>
      </c>
      <c r="B92" s="5" t="s">
        <v>114</v>
      </c>
      <c r="C92" s="44">
        <v>190906.83</v>
      </c>
      <c r="D92" s="9">
        <v>163000</v>
      </c>
      <c r="E92" s="6">
        <f t="shared" si="32"/>
        <v>163000</v>
      </c>
      <c r="F92" s="6">
        <v>182000</v>
      </c>
      <c r="G92" s="6"/>
      <c r="H92" s="6"/>
      <c r="I92" s="18"/>
      <c r="J92" s="23"/>
    </row>
    <row r="93" spans="1:10" x14ac:dyDescent="0.25">
      <c r="A93" s="4">
        <v>329</v>
      </c>
      <c r="B93" s="5" t="s">
        <v>115</v>
      </c>
      <c r="C93" s="44">
        <v>13406.94</v>
      </c>
      <c r="D93" s="9">
        <v>10875</v>
      </c>
      <c r="E93" s="6">
        <f t="shared" si="32"/>
        <v>10875</v>
      </c>
      <c r="F93" s="6">
        <v>15000</v>
      </c>
      <c r="G93" s="6"/>
      <c r="H93" s="6"/>
      <c r="I93" s="18"/>
    </row>
    <row r="94" spans="1:10" x14ac:dyDescent="0.25">
      <c r="A94" s="47">
        <v>2102</v>
      </c>
      <c r="B94" s="47" t="s">
        <v>167</v>
      </c>
      <c r="C94" s="48">
        <f t="shared" ref="C94:H95" si="34">C95</f>
        <v>277228.11</v>
      </c>
      <c r="D94" s="48">
        <f t="shared" si="34"/>
        <v>15099.39</v>
      </c>
      <c r="E94" s="48">
        <f>D94</f>
        <v>15099.39</v>
      </c>
      <c r="F94" s="48">
        <f t="shared" si="34"/>
        <v>93672</v>
      </c>
      <c r="G94" s="48">
        <f t="shared" si="34"/>
        <v>93672</v>
      </c>
      <c r="H94" s="48">
        <f t="shared" si="34"/>
        <v>93672</v>
      </c>
      <c r="I94" s="11"/>
    </row>
    <row r="95" spans="1:10" s="41" customFormat="1" ht="30" x14ac:dyDescent="0.25">
      <c r="A95" s="5" t="s">
        <v>22</v>
      </c>
      <c r="B95" s="5" t="s">
        <v>157</v>
      </c>
      <c r="C95" s="9">
        <f t="shared" si="34"/>
        <v>277228.11</v>
      </c>
      <c r="D95" s="9">
        <f t="shared" si="34"/>
        <v>15099.39</v>
      </c>
      <c r="E95" s="9">
        <f>D95</f>
        <v>15099.39</v>
      </c>
      <c r="F95" s="9">
        <f t="shared" si="34"/>
        <v>93672</v>
      </c>
      <c r="G95" s="9">
        <f t="shared" si="34"/>
        <v>93672</v>
      </c>
      <c r="H95" s="9">
        <f t="shared" si="34"/>
        <v>93672</v>
      </c>
      <c r="I95" s="34"/>
    </row>
    <row r="96" spans="1:10" x14ac:dyDescent="0.25">
      <c r="A96" s="42" t="s">
        <v>23</v>
      </c>
      <c r="B96" s="5" t="s">
        <v>74</v>
      </c>
      <c r="C96" s="6">
        <f>C97+C101</f>
        <v>277228.11</v>
      </c>
      <c r="D96" s="6">
        <f t="shared" ref="D96:H96" si="35">D97+D101</f>
        <v>15099.39</v>
      </c>
      <c r="E96" s="6">
        <f>D96</f>
        <v>15099.39</v>
      </c>
      <c r="F96" s="6">
        <f t="shared" si="35"/>
        <v>93672</v>
      </c>
      <c r="G96" s="6">
        <f t="shared" si="35"/>
        <v>93672</v>
      </c>
      <c r="H96" s="6">
        <f t="shared" si="35"/>
        <v>93672</v>
      </c>
      <c r="I96" s="11"/>
    </row>
    <row r="97" spans="1:10" x14ac:dyDescent="0.25">
      <c r="A97" s="4">
        <v>32</v>
      </c>
      <c r="B97" s="5" t="s">
        <v>12</v>
      </c>
      <c r="C97" s="6">
        <f>SUM(C98:C100)</f>
        <v>103300.24</v>
      </c>
      <c r="D97" s="6">
        <f t="shared" ref="D97:F97" si="36">SUM(D98:D100)</f>
        <v>15099.39</v>
      </c>
      <c r="E97" s="6">
        <f t="shared" ref="E97:E102" si="37">D97</f>
        <v>15099.39</v>
      </c>
      <c r="F97" s="6">
        <f t="shared" si="36"/>
        <v>93672</v>
      </c>
      <c r="G97" s="6">
        <f>F97</f>
        <v>93672</v>
      </c>
      <c r="H97" s="6">
        <f>G97</f>
        <v>93672</v>
      </c>
      <c r="I97" s="18"/>
    </row>
    <row r="98" spans="1:10" x14ac:dyDescent="0.25">
      <c r="A98" s="4">
        <v>322</v>
      </c>
      <c r="B98" s="5" t="s">
        <v>92</v>
      </c>
      <c r="C98" s="9">
        <v>98000</v>
      </c>
      <c r="D98" s="9">
        <v>0</v>
      </c>
      <c r="E98" s="6">
        <f t="shared" si="37"/>
        <v>0</v>
      </c>
      <c r="F98" s="6">
        <v>88000</v>
      </c>
      <c r="G98" s="6"/>
      <c r="H98" s="6"/>
      <c r="I98" s="18"/>
    </row>
    <row r="99" spans="1:10" x14ac:dyDescent="0.25">
      <c r="A99" s="5">
        <v>323</v>
      </c>
      <c r="B99" s="5" t="s">
        <v>17</v>
      </c>
      <c r="C99" s="9">
        <v>0</v>
      </c>
      <c r="D99" s="9">
        <v>9375</v>
      </c>
      <c r="E99" s="6">
        <f t="shared" si="37"/>
        <v>9375</v>
      </c>
      <c r="F99" s="6">
        <v>0</v>
      </c>
      <c r="G99" s="6"/>
      <c r="H99" s="6"/>
      <c r="I99" s="18"/>
    </row>
    <row r="100" spans="1:10" x14ac:dyDescent="0.25">
      <c r="A100" s="4">
        <v>329</v>
      </c>
      <c r="B100" s="5" t="s">
        <v>51</v>
      </c>
      <c r="C100" s="9">
        <v>5300.24</v>
      </c>
      <c r="D100" s="9">
        <v>5724.39</v>
      </c>
      <c r="E100" s="6">
        <f t="shared" si="37"/>
        <v>5724.39</v>
      </c>
      <c r="F100" s="6">
        <v>5672</v>
      </c>
      <c r="G100" s="6"/>
      <c r="H100" s="6"/>
      <c r="I100" s="18"/>
    </row>
    <row r="101" spans="1:10" x14ac:dyDescent="0.25">
      <c r="A101" s="4">
        <v>37</v>
      </c>
      <c r="B101" s="5" t="s">
        <v>49</v>
      </c>
      <c r="C101" s="6">
        <f t="shared" ref="C101" si="38">C102</f>
        <v>173927.87</v>
      </c>
      <c r="D101" s="6">
        <f t="shared" ref="D101" si="39">D102</f>
        <v>0</v>
      </c>
      <c r="E101" s="6">
        <f t="shared" si="37"/>
        <v>0</v>
      </c>
      <c r="F101" s="6">
        <f t="shared" ref="F101" si="40">F102</f>
        <v>0</v>
      </c>
      <c r="G101" s="6">
        <f>F101</f>
        <v>0</v>
      </c>
      <c r="H101" s="6">
        <f>G101</f>
        <v>0</v>
      </c>
      <c r="I101" s="18"/>
    </row>
    <row r="102" spans="1:10" x14ac:dyDescent="0.25">
      <c r="A102" s="4">
        <v>372</v>
      </c>
      <c r="B102" s="5" t="s">
        <v>113</v>
      </c>
      <c r="C102" s="9">
        <v>173927.87</v>
      </c>
      <c r="D102" s="9">
        <v>0</v>
      </c>
      <c r="E102" s="6">
        <f t="shared" si="37"/>
        <v>0</v>
      </c>
      <c r="F102" s="6">
        <v>0</v>
      </c>
      <c r="G102" s="6"/>
      <c r="H102" s="6"/>
      <c r="I102" s="18"/>
    </row>
    <row r="103" spans="1:10" ht="30" x14ac:dyDescent="0.25">
      <c r="A103" s="47">
        <v>2301</v>
      </c>
      <c r="B103" s="47" t="s">
        <v>158</v>
      </c>
      <c r="C103" s="48">
        <f>C104+C125+C152+C174+C188+C192+C208+C215+C170+C183+C196+C200+C204</f>
        <v>407960.94000000006</v>
      </c>
      <c r="D103" s="48">
        <f>D104+D125+D152+D174+D188+D192+D208+D215+D170+D183+D196</f>
        <v>367621.14000000007</v>
      </c>
      <c r="E103" s="48">
        <f>D103</f>
        <v>367621.14000000007</v>
      </c>
      <c r="F103" s="48">
        <f>F104+F125+F152+F174+F188+F192+F208+F215+F170+F183+F196</f>
        <v>566200</v>
      </c>
      <c r="G103" s="48">
        <f>G104+G125+G152+G174+G188+G192+G208+G215+G170+G183+G196</f>
        <v>566200</v>
      </c>
      <c r="H103" s="48">
        <f>H104+H125+H152+H174+H188+H192+H208+H215+H170+H183+H196</f>
        <v>566200</v>
      </c>
      <c r="I103" s="11"/>
    </row>
    <row r="104" spans="1:10" s="25" customFormat="1" x14ac:dyDescent="0.25">
      <c r="A104" s="4" t="s">
        <v>52</v>
      </c>
      <c r="B104" s="4" t="s">
        <v>53</v>
      </c>
      <c r="C104" s="6">
        <f>C105+C110+C114+C122</f>
        <v>7627.82</v>
      </c>
      <c r="D104" s="6">
        <f>D105+D114+D122</f>
        <v>15425.4</v>
      </c>
      <c r="E104" s="6">
        <f>D104</f>
        <v>15425.4</v>
      </c>
      <c r="F104" s="6">
        <f>F105+F114+F122</f>
        <v>17000</v>
      </c>
      <c r="G104" s="6">
        <f>G105+G114+G122</f>
        <v>17000</v>
      </c>
      <c r="H104" s="6">
        <f>H105+H114+H122</f>
        <v>17000</v>
      </c>
      <c r="I104" s="7"/>
      <c r="J104" s="8"/>
    </row>
    <row r="105" spans="1:10" x14ac:dyDescent="0.25">
      <c r="A105" s="42" t="s">
        <v>23</v>
      </c>
      <c r="B105" s="5" t="s">
        <v>74</v>
      </c>
      <c r="C105" s="6">
        <f>C106</f>
        <v>5502</v>
      </c>
      <c r="D105" s="6">
        <f t="shared" ref="D105:H106" si="41">D106</f>
        <v>2230.4</v>
      </c>
      <c r="E105" s="6">
        <f>D105</f>
        <v>2230.4</v>
      </c>
      <c r="F105" s="6">
        <f t="shared" si="41"/>
        <v>0</v>
      </c>
      <c r="G105" s="6">
        <f t="shared" si="41"/>
        <v>0</v>
      </c>
      <c r="H105" s="6">
        <f t="shared" si="41"/>
        <v>0</v>
      </c>
      <c r="I105" s="11"/>
      <c r="J105" s="45"/>
    </row>
    <row r="106" spans="1:10" x14ac:dyDescent="0.25">
      <c r="A106" s="4">
        <v>32</v>
      </c>
      <c r="B106" s="5" t="s">
        <v>12</v>
      </c>
      <c r="C106" s="6">
        <f>SUM(C107:C109)</f>
        <v>5502</v>
      </c>
      <c r="D106" s="6">
        <f t="shared" si="41"/>
        <v>2230.4</v>
      </c>
      <c r="E106" s="6">
        <f t="shared" ref="E106:E124" si="42">D106</f>
        <v>2230.4</v>
      </c>
      <c r="F106" s="6">
        <f t="shared" si="41"/>
        <v>0</v>
      </c>
      <c r="G106" s="6">
        <v>0</v>
      </c>
      <c r="H106" s="6">
        <v>0</v>
      </c>
      <c r="I106" s="11"/>
      <c r="J106" s="45"/>
    </row>
    <row r="107" spans="1:10" x14ac:dyDescent="0.25">
      <c r="A107" s="4">
        <v>321</v>
      </c>
      <c r="B107" s="5" t="s">
        <v>114</v>
      </c>
      <c r="C107" s="6">
        <v>542</v>
      </c>
      <c r="D107" s="6">
        <v>2230.4</v>
      </c>
      <c r="E107" s="6">
        <f t="shared" si="42"/>
        <v>2230.4</v>
      </c>
      <c r="F107" s="6">
        <v>0</v>
      </c>
      <c r="G107" s="6"/>
      <c r="H107" s="6"/>
      <c r="I107" s="11"/>
      <c r="J107" s="45"/>
    </row>
    <row r="108" spans="1:10" x14ac:dyDescent="0.25">
      <c r="A108" s="4">
        <v>322</v>
      </c>
      <c r="B108" s="5" t="s">
        <v>16</v>
      </c>
      <c r="C108" s="6">
        <v>3000</v>
      </c>
      <c r="D108" s="6">
        <v>0</v>
      </c>
      <c r="E108" s="6">
        <f t="shared" si="42"/>
        <v>0</v>
      </c>
      <c r="F108" s="6">
        <v>0</v>
      </c>
      <c r="G108" s="6"/>
      <c r="H108" s="6"/>
      <c r="I108" s="11"/>
      <c r="J108" s="45"/>
    </row>
    <row r="109" spans="1:10" x14ac:dyDescent="0.25">
      <c r="A109" s="4">
        <v>323</v>
      </c>
      <c r="B109" s="5" t="s">
        <v>17</v>
      </c>
      <c r="C109" s="6">
        <v>1960</v>
      </c>
      <c r="D109" s="6">
        <v>0</v>
      </c>
      <c r="E109" s="6">
        <f t="shared" si="42"/>
        <v>0</v>
      </c>
      <c r="F109" s="6">
        <v>0</v>
      </c>
      <c r="G109" s="6"/>
      <c r="H109" s="6"/>
      <c r="I109" s="11"/>
      <c r="J109" s="45"/>
    </row>
    <row r="110" spans="1:10" x14ac:dyDescent="0.25">
      <c r="A110" s="42" t="s">
        <v>26</v>
      </c>
      <c r="B110" s="5" t="s">
        <v>77</v>
      </c>
      <c r="C110" s="6">
        <f>C111</f>
        <v>365.82</v>
      </c>
      <c r="D110" s="6">
        <f t="shared" ref="D110:H110" si="43">D111</f>
        <v>0</v>
      </c>
      <c r="E110" s="6">
        <f t="shared" si="42"/>
        <v>0</v>
      </c>
      <c r="F110" s="6">
        <f t="shared" si="43"/>
        <v>0</v>
      </c>
      <c r="G110" s="6">
        <f t="shared" si="43"/>
        <v>0</v>
      </c>
      <c r="H110" s="6">
        <f t="shared" si="43"/>
        <v>0</v>
      </c>
      <c r="I110" s="11"/>
      <c r="J110" s="45"/>
    </row>
    <row r="111" spans="1:10" x14ac:dyDescent="0.25">
      <c r="A111" s="5">
        <v>32</v>
      </c>
      <c r="B111" s="5" t="s">
        <v>12</v>
      </c>
      <c r="C111" s="6">
        <f>SUM(C112:C113)</f>
        <v>365.82</v>
      </c>
      <c r="D111" s="6">
        <f t="shared" ref="D111:H111" si="44">SUM(D112:D113)</f>
        <v>0</v>
      </c>
      <c r="E111" s="6">
        <f t="shared" si="42"/>
        <v>0</v>
      </c>
      <c r="F111" s="6">
        <f t="shared" si="44"/>
        <v>0</v>
      </c>
      <c r="G111" s="6">
        <f t="shared" si="44"/>
        <v>0</v>
      </c>
      <c r="H111" s="6">
        <f t="shared" si="44"/>
        <v>0</v>
      </c>
      <c r="I111" s="11"/>
      <c r="J111" s="45"/>
    </row>
    <row r="112" spans="1:10" x14ac:dyDescent="0.25">
      <c r="A112" s="5">
        <v>321</v>
      </c>
      <c r="B112" s="5" t="s">
        <v>15</v>
      </c>
      <c r="C112" s="6">
        <v>250.46</v>
      </c>
      <c r="D112" s="6">
        <v>0</v>
      </c>
      <c r="E112" s="6">
        <f t="shared" si="42"/>
        <v>0</v>
      </c>
      <c r="F112" s="6">
        <v>0</v>
      </c>
      <c r="G112" s="6"/>
      <c r="H112" s="6"/>
      <c r="I112" s="11"/>
      <c r="J112" s="45"/>
    </row>
    <row r="113" spans="1:10" x14ac:dyDescent="0.25">
      <c r="A113" s="5">
        <v>323</v>
      </c>
      <c r="B113" s="5" t="s">
        <v>17</v>
      </c>
      <c r="C113" s="6">
        <v>115.36</v>
      </c>
      <c r="D113" s="6">
        <v>0</v>
      </c>
      <c r="E113" s="6">
        <f t="shared" si="42"/>
        <v>0</v>
      </c>
      <c r="F113" s="6">
        <v>0</v>
      </c>
      <c r="G113" s="6"/>
      <c r="H113" s="6"/>
      <c r="I113" s="11"/>
      <c r="J113" s="45"/>
    </row>
    <row r="114" spans="1:10" x14ac:dyDescent="0.25">
      <c r="A114" s="5">
        <v>58300</v>
      </c>
      <c r="B114" s="5" t="s">
        <v>75</v>
      </c>
      <c r="C114" s="6">
        <f>C115+C120</f>
        <v>1760</v>
      </c>
      <c r="D114" s="6">
        <f t="shared" ref="D114:H114" si="45">D115</f>
        <v>12095</v>
      </c>
      <c r="E114" s="6">
        <f t="shared" si="42"/>
        <v>12095</v>
      </c>
      <c r="F114" s="6">
        <f t="shared" si="45"/>
        <v>16000</v>
      </c>
      <c r="G114" s="6">
        <f t="shared" si="45"/>
        <v>16000</v>
      </c>
      <c r="H114" s="6">
        <f t="shared" si="45"/>
        <v>16000</v>
      </c>
      <c r="I114" s="11"/>
    </row>
    <row r="115" spans="1:10" x14ac:dyDescent="0.25">
      <c r="A115" s="5">
        <v>32</v>
      </c>
      <c r="B115" s="5" t="s">
        <v>12</v>
      </c>
      <c r="C115" s="6">
        <f>SUM(C116:C119)</f>
        <v>510</v>
      </c>
      <c r="D115" s="6">
        <f t="shared" ref="D115" si="46">SUM(D117:D119)</f>
        <v>12095</v>
      </c>
      <c r="E115" s="6">
        <f t="shared" si="42"/>
        <v>12095</v>
      </c>
      <c r="F115" s="6">
        <f>SUM(F117:F119)</f>
        <v>16000</v>
      </c>
      <c r="G115" s="6">
        <v>16000</v>
      </c>
      <c r="H115" s="6">
        <f>G115</f>
        <v>16000</v>
      </c>
      <c r="I115" s="11"/>
    </row>
    <row r="116" spans="1:10" x14ac:dyDescent="0.25">
      <c r="A116" s="4">
        <v>321</v>
      </c>
      <c r="B116" s="5" t="s">
        <v>15</v>
      </c>
      <c r="C116" s="6">
        <v>340</v>
      </c>
      <c r="D116" s="6">
        <v>0</v>
      </c>
      <c r="E116" s="6">
        <f t="shared" si="42"/>
        <v>0</v>
      </c>
      <c r="F116" s="6">
        <v>0</v>
      </c>
      <c r="G116" s="6"/>
      <c r="H116" s="6"/>
      <c r="I116" s="11"/>
    </row>
    <row r="117" spans="1:10" x14ac:dyDescent="0.25">
      <c r="A117" s="5">
        <v>322</v>
      </c>
      <c r="B117" s="5" t="s">
        <v>16</v>
      </c>
      <c r="C117" s="9">
        <v>0</v>
      </c>
      <c r="D117" s="9">
        <v>5070</v>
      </c>
      <c r="E117" s="6">
        <f t="shared" si="42"/>
        <v>5070</v>
      </c>
      <c r="F117" s="6">
        <v>5000</v>
      </c>
      <c r="G117" s="6"/>
      <c r="H117" s="6"/>
      <c r="I117" s="11"/>
    </row>
    <row r="118" spans="1:10" x14ac:dyDescent="0.25">
      <c r="A118" s="5">
        <v>323</v>
      </c>
      <c r="B118" s="5" t="s">
        <v>17</v>
      </c>
      <c r="C118" s="9">
        <v>170</v>
      </c>
      <c r="D118" s="9">
        <f>4625+2400</f>
        <v>7025</v>
      </c>
      <c r="E118" s="6">
        <f t="shared" si="42"/>
        <v>7025</v>
      </c>
      <c r="F118" s="6">
        <v>10000</v>
      </c>
      <c r="G118" s="6"/>
      <c r="H118" s="6"/>
      <c r="I118" s="11"/>
    </row>
    <row r="119" spans="1:10" x14ac:dyDescent="0.25">
      <c r="A119" s="4">
        <v>329</v>
      </c>
      <c r="B119" s="5" t="s">
        <v>18</v>
      </c>
      <c r="C119" s="9">
        <v>0</v>
      </c>
      <c r="D119" s="9">
        <v>0</v>
      </c>
      <c r="E119" s="6">
        <f t="shared" si="42"/>
        <v>0</v>
      </c>
      <c r="F119" s="6">
        <v>1000</v>
      </c>
      <c r="G119" s="6"/>
      <c r="H119" s="6"/>
      <c r="I119" s="11"/>
    </row>
    <row r="120" spans="1:10" x14ac:dyDescent="0.25">
      <c r="A120" s="4">
        <v>37</v>
      </c>
      <c r="B120" s="5" t="s">
        <v>49</v>
      </c>
      <c r="C120" s="9">
        <f>C121</f>
        <v>1250</v>
      </c>
      <c r="D120" s="9">
        <f t="shared" ref="D120:H120" si="47">D121</f>
        <v>0</v>
      </c>
      <c r="E120" s="6">
        <f t="shared" si="42"/>
        <v>0</v>
      </c>
      <c r="F120" s="9">
        <f t="shared" si="47"/>
        <v>0</v>
      </c>
      <c r="G120" s="9">
        <f t="shared" si="47"/>
        <v>0</v>
      </c>
      <c r="H120" s="9">
        <f t="shared" si="47"/>
        <v>0</v>
      </c>
      <c r="I120" s="11"/>
    </row>
    <row r="121" spans="1:10" x14ac:dyDescent="0.25">
      <c r="A121" s="4">
        <v>372</v>
      </c>
      <c r="B121" s="5" t="s">
        <v>144</v>
      </c>
      <c r="C121" s="9">
        <v>1250</v>
      </c>
      <c r="D121" s="9">
        <v>0</v>
      </c>
      <c r="E121" s="6">
        <f t="shared" si="42"/>
        <v>0</v>
      </c>
      <c r="F121" s="6">
        <v>0</v>
      </c>
      <c r="G121" s="6"/>
      <c r="H121" s="6"/>
      <c r="I121" s="11"/>
    </row>
    <row r="122" spans="1:10" x14ac:dyDescent="0.25">
      <c r="A122" s="4">
        <v>62300</v>
      </c>
      <c r="B122" s="5" t="s">
        <v>106</v>
      </c>
      <c r="C122" s="6">
        <f t="shared" ref="C122:H123" si="48">C123</f>
        <v>0</v>
      </c>
      <c r="D122" s="6">
        <f t="shared" si="48"/>
        <v>1100</v>
      </c>
      <c r="E122" s="6">
        <f t="shared" si="42"/>
        <v>1100</v>
      </c>
      <c r="F122" s="6">
        <f t="shared" si="48"/>
        <v>1000</v>
      </c>
      <c r="G122" s="6">
        <f t="shared" si="48"/>
        <v>1000</v>
      </c>
      <c r="H122" s="6">
        <f t="shared" si="48"/>
        <v>1000</v>
      </c>
      <c r="I122" s="11"/>
    </row>
    <row r="123" spans="1:10" x14ac:dyDescent="0.25">
      <c r="A123" s="4">
        <v>32</v>
      </c>
      <c r="B123" s="5" t="s">
        <v>12</v>
      </c>
      <c r="C123" s="6">
        <f t="shared" si="48"/>
        <v>0</v>
      </c>
      <c r="D123" s="6">
        <f t="shared" si="48"/>
        <v>1100</v>
      </c>
      <c r="E123" s="6">
        <f t="shared" si="42"/>
        <v>1100</v>
      </c>
      <c r="F123" s="6">
        <f t="shared" si="48"/>
        <v>1000</v>
      </c>
      <c r="G123" s="6">
        <v>1000</v>
      </c>
      <c r="H123" s="6">
        <f>G123</f>
        <v>1000</v>
      </c>
      <c r="I123" s="11"/>
    </row>
    <row r="124" spans="1:10" x14ac:dyDescent="0.25">
      <c r="A124" s="4">
        <v>329</v>
      </c>
      <c r="B124" s="5" t="s">
        <v>18</v>
      </c>
      <c r="C124" s="9">
        <v>0</v>
      </c>
      <c r="D124" s="9">
        <v>1100</v>
      </c>
      <c r="E124" s="6">
        <f t="shared" si="42"/>
        <v>1100</v>
      </c>
      <c r="F124" s="6">
        <v>1000</v>
      </c>
      <c r="G124" s="6"/>
      <c r="H124" s="6"/>
      <c r="I124" s="11"/>
    </row>
    <row r="125" spans="1:10" x14ac:dyDescent="0.25">
      <c r="A125" s="4" t="s">
        <v>24</v>
      </c>
      <c r="B125" s="4" t="s">
        <v>25</v>
      </c>
      <c r="C125" s="6">
        <v>160401.18</v>
      </c>
      <c r="D125" s="6">
        <f t="shared" ref="D125" si="49">D126+D131+D144</f>
        <v>142000</v>
      </c>
      <c r="E125" s="6">
        <f>D125</f>
        <v>142000</v>
      </c>
      <c r="F125" s="6">
        <f>F126+F131+F144</f>
        <v>195000</v>
      </c>
      <c r="G125" s="6">
        <f>G126+G131+G144</f>
        <v>195000</v>
      </c>
      <c r="H125" s="6">
        <f>H126+H131+H144</f>
        <v>195000</v>
      </c>
      <c r="I125" s="11"/>
      <c r="J125" s="45"/>
    </row>
    <row r="126" spans="1:10" x14ac:dyDescent="0.25">
      <c r="A126" s="42" t="s">
        <v>31</v>
      </c>
      <c r="B126" s="5" t="s">
        <v>79</v>
      </c>
      <c r="C126" s="6">
        <v>5665.5</v>
      </c>
      <c r="D126" s="6">
        <f t="shared" ref="D126" si="50">D128</f>
        <v>5000</v>
      </c>
      <c r="E126" s="6">
        <f>D126</f>
        <v>5000</v>
      </c>
      <c r="F126" s="6">
        <f>F128</f>
        <v>6000</v>
      </c>
      <c r="G126" s="6">
        <f>G128</f>
        <v>6000</v>
      </c>
      <c r="H126" s="6">
        <f>H128</f>
        <v>6000</v>
      </c>
      <c r="I126" s="11"/>
      <c r="J126" s="45"/>
    </row>
    <row r="127" spans="1:10" s="57" customFormat="1" x14ac:dyDescent="0.25">
      <c r="A127" s="58" t="s">
        <v>169</v>
      </c>
      <c r="B127" s="54" t="s">
        <v>170</v>
      </c>
      <c r="C127" s="59">
        <v>992.67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60"/>
      <c r="J127" s="61"/>
    </row>
    <row r="128" spans="1:10" x14ac:dyDescent="0.25">
      <c r="A128" s="4">
        <v>32</v>
      </c>
      <c r="B128" s="5" t="s">
        <v>12</v>
      </c>
      <c r="C128" s="6">
        <v>4672.83</v>
      </c>
      <c r="D128" s="6">
        <f t="shared" ref="D128:F128" si="51">SUM(D129:D130)</f>
        <v>5000</v>
      </c>
      <c r="E128" s="6">
        <f t="shared" ref="E128:E151" si="52">D128</f>
        <v>5000</v>
      </c>
      <c r="F128" s="6">
        <f t="shared" si="51"/>
        <v>6000</v>
      </c>
      <c r="G128" s="6">
        <v>6000</v>
      </c>
      <c r="H128" s="6">
        <f>G128</f>
        <v>6000</v>
      </c>
      <c r="I128" s="11"/>
      <c r="J128" s="45"/>
    </row>
    <row r="129" spans="1:11" x14ac:dyDescent="0.25">
      <c r="A129" s="4">
        <v>322</v>
      </c>
      <c r="B129" s="5" t="s">
        <v>16</v>
      </c>
      <c r="C129" s="9">
        <v>4672.83</v>
      </c>
      <c r="D129" s="9">
        <v>4000</v>
      </c>
      <c r="E129" s="6">
        <f t="shared" si="52"/>
        <v>4000</v>
      </c>
      <c r="F129" s="6">
        <v>6000</v>
      </c>
      <c r="G129" s="6"/>
      <c r="H129" s="6"/>
      <c r="I129" s="11"/>
      <c r="J129" s="45"/>
    </row>
    <row r="130" spans="1:11" x14ac:dyDescent="0.25">
      <c r="A130" s="4">
        <v>323</v>
      </c>
      <c r="B130" s="5" t="s">
        <v>17</v>
      </c>
      <c r="C130" s="9">
        <v>0</v>
      </c>
      <c r="D130" s="9">
        <v>1000</v>
      </c>
      <c r="E130" s="6">
        <f t="shared" si="52"/>
        <v>1000</v>
      </c>
      <c r="F130" s="6">
        <v>0</v>
      </c>
      <c r="G130" s="6"/>
      <c r="H130" s="6"/>
      <c r="I130" s="11"/>
      <c r="J130" s="45"/>
    </row>
    <row r="131" spans="1:11" x14ac:dyDescent="0.25">
      <c r="A131" s="42" t="s">
        <v>26</v>
      </c>
      <c r="B131" s="5" t="s">
        <v>77</v>
      </c>
      <c r="C131" s="6">
        <v>142943.67999999999</v>
      </c>
      <c r="D131" s="6">
        <f t="shared" ref="D131:F131" si="53">D133+D139+D141</f>
        <v>130000</v>
      </c>
      <c r="E131" s="6">
        <f t="shared" si="52"/>
        <v>130000</v>
      </c>
      <c r="F131" s="6">
        <f t="shared" si="53"/>
        <v>174000</v>
      </c>
      <c r="G131" s="6">
        <f>G133+G139+G141</f>
        <v>174000</v>
      </c>
      <c r="H131" s="6">
        <f t="shared" ref="H131" si="54">H133+H139+H141</f>
        <v>174000</v>
      </c>
      <c r="I131" s="11"/>
    </row>
    <row r="132" spans="1:11" s="57" customFormat="1" x14ac:dyDescent="0.25">
      <c r="A132" s="58" t="s">
        <v>169</v>
      </c>
      <c r="B132" s="54" t="s">
        <v>170</v>
      </c>
      <c r="C132" s="59">
        <v>9503.9599999999991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60"/>
    </row>
    <row r="133" spans="1:11" x14ac:dyDescent="0.25">
      <c r="A133" s="4">
        <v>32</v>
      </c>
      <c r="B133" s="5" t="s">
        <v>12</v>
      </c>
      <c r="C133" s="6">
        <v>129506.34</v>
      </c>
      <c r="D133" s="6">
        <f t="shared" ref="D133" si="55">SUM(D134:D138)</f>
        <v>123000</v>
      </c>
      <c r="E133" s="6">
        <f t="shared" si="52"/>
        <v>123000</v>
      </c>
      <c r="F133" s="6">
        <f>SUM(F134:F138)</f>
        <v>157000</v>
      </c>
      <c r="G133" s="6">
        <v>157000</v>
      </c>
      <c r="H133" s="6">
        <f>G133</f>
        <v>157000</v>
      </c>
      <c r="I133" s="18"/>
      <c r="K133" s="26"/>
    </row>
    <row r="134" spans="1:11" x14ac:dyDescent="0.25">
      <c r="A134" s="4">
        <v>321</v>
      </c>
      <c r="B134" s="5" t="s">
        <v>15</v>
      </c>
      <c r="C134" s="9">
        <f>916.18+671.16</f>
        <v>1587.34</v>
      </c>
      <c r="D134" s="9">
        <f>1000+1000+500</f>
        <v>2500</v>
      </c>
      <c r="E134" s="6">
        <f t="shared" si="52"/>
        <v>2500</v>
      </c>
      <c r="F134" s="6">
        <v>4500</v>
      </c>
      <c r="G134" s="6"/>
      <c r="H134" s="6"/>
      <c r="I134" s="18"/>
    </row>
    <row r="135" spans="1:11" x14ac:dyDescent="0.25">
      <c r="A135" s="4">
        <v>322</v>
      </c>
      <c r="B135" s="5" t="s">
        <v>16</v>
      </c>
      <c r="C135" s="9">
        <v>107444.41</v>
      </c>
      <c r="D135" s="9">
        <f>6000+95000+1000+2500+1000+1000</f>
        <v>106500</v>
      </c>
      <c r="E135" s="6">
        <f t="shared" si="52"/>
        <v>106500</v>
      </c>
      <c r="F135" s="6">
        <v>129500</v>
      </c>
      <c r="G135" s="6"/>
      <c r="H135" s="6"/>
      <c r="I135" s="18"/>
    </row>
    <row r="136" spans="1:11" x14ac:dyDescent="0.25">
      <c r="A136" s="4">
        <v>323</v>
      </c>
      <c r="B136" s="5" t="s">
        <v>17</v>
      </c>
      <c r="C136" s="9">
        <v>19005.75</v>
      </c>
      <c r="D136" s="9">
        <v>10000</v>
      </c>
      <c r="E136" s="6">
        <f t="shared" si="52"/>
        <v>10000</v>
      </c>
      <c r="F136" s="6">
        <v>19000</v>
      </c>
      <c r="G136" s="6"/>
      <c r="H136" s="6"/>
      <c r="I136" s="18"/>
    </row>
    <row r="137" spans="1:11" x14ac:dyDescent="0.25">
      <c r="A137" s="4">
        <v>324</v>
      </c>
      <c r="B137" s="5" t="s">
        <v>76</v>
      </c>
      <c r="C137" s="9">
        <v>28</v>
      </c>
      <c r="D137" s="9">
        <v>1000</v>
      </c>
      <c r="E137" s="6">
        <f t="shared" si="52"/>
        <v>1000</v>
      </c>
      <c r="F137" s="6">
        <v>1000</v>
      </c>
      <c r="G137" s="6"/>
      <c r="H137" s="6"/>
      <c r="I137" s="18"/>
    </row>
    <row r="138" spans="1:11" x14ac:dyDescent="0.25">
      <c r="A138" s="4">
        <v>329</v>
      </c>
      <c r="B138" s="5" t="s">
        <v>18</v>
      </c>
      <c r="C138" s="9">
        <f>350+373.8+717.04</f>
        <v>1440.84</v>
      </c>
      <c r="D138" s="9">
        <v>3000</v>
      </c>
      <c r="E138" s="6">
        <f t="shared" si="52"/>
        <v>3000</v>
      </c>
      <c r="F138" s="6">
        <v>3000</v>
      </c>
      <c r="G138" s="6"/>
      <c r="H138" s="6"/>
      <c r="I138" s="18"/>
    </row>
    <row r="139" spans="1:11" x14ac:dyDescent="0.25">
      <c r="A139" s="4">
        <v>34</v>
      </c>
      <c r="B139" s="5" t="s">
        <v>19</v>
      </c>
      <c r="C139" s="6">
        <f t="shared" ref="C139:D139" si="56">C140</f>
        <v>871.64</v>
      </c>
      <c r="D139" s="6">
        <f t="shared" si="56"/>
        <v>1000</v>
      </c>
      <c r="E139" s="6">
        <f t="shared" si="52"/>
        <v>1000</v>
      </c>
      <c r="F139" s="6">
        <f>F140</f>
        <v>1000</v>
      </c>
      <c r="G139" s="6">
        <v>1000</v>
      </c>
      <c r="H139" s="6">
        <f>G139</f>
        <v>1000</v>
      </c>
      <c r="I139" s="18"/>
    </row>
    <row r="140" spans="1:11" x14ac:dyDescent="0.25">
      <c r="A140" s="4">
        <v>343</v>
      </c>
      <c r="B140" s="5" t="s">
        <v>20</v>
      </c>
      <c r="C140" s="9">
        <v>871.64</v>
      </c>
      <c r="D140" s="9">
        <v>1000</v>
      </c>
      <c r="E140" s="6">
        <f t="shared" si="52"/>
        <v>1000</v>
      </c>
      <c r="F140" s="6">
        <v>1000</v>
      </c>
      <c r="G140" s="6"/>
      <c r="H140" s="6"/>
      <c r="I140" s="18"/>
    </row>
    <row r="141" spans="1:11" x14ac:dyDescent="0.25">
      <c r="A141" s="4">
        <v>42</v>
      </c>
      <c r="B141" s="5" t="s">
        <v>40</v>
      </c>
      <c r="C141" s="6">
        <f t="shared" ref="C141:D141" si="57">SUM(C142:C143)</f>
        <v>3061.74</v>
      </c>
      <c r="D141" s="6">
        <f t="shared" si="57"/>
        <v>6000</v>
      </c>
      <c r="E141" s="6">
        <f t="shared" si="52"/>
        <v>6000</v>
      </c>
      <c r="F141" s="6">
        <f>SUM(F142:F143)</f>
        <v>16000</v>
      </c>
      <c r="G141" s="6">
        <v>16000</v>
      </c>
      <c r="H141" s="6">
        <f>G141</f>
        <v>16000</v>
      </c>
      <c r="I141" s="18"/>
    </row>
    <row r="142" spans="1:11" x14ac:dyDescent="0.25">
      <c r="A142" s="4">
        <v>422</v>
      </c>
      <c r="B142" s="5" t="s">
        <v>27</v>
      </c>
      <c r="C142" s="9">
        <v>3061.74</v>
      </c>
      <c r="D142" s="9">
        <v>5000</v>
      </c>
      <c r="E142" s="6">
        <f t="shared" si="52"/>
        <v>5000</v>
      </c>
      <c r="F142" s="6">
        <v>15000</v>
      </c>
      <c r="G142" s="6"/>
      <c r="H142" s="6"/>
      <c r="I142" s="18"/>
    </row>
    <row r="143" spans="1:11" x14ac:dyDescent="0.25">
      <c r="A143" s="4">
        <v>424</v>
      </c>
      <c r="B143" s="5" t="s">
        <v>37</v>
      </c>
      <c r="C143" s="9">
        <v>0</v>
      </c>
      <c r="D143" s="9">
        <v>1000</v>
      </c>
      <c r="E143" s="6">
        <f t="shared" si="52"/>
        <v>1000</v>
      </c>
      <c r="F143" s="6">
        <v>1000</v>
      </c>
      <c r="G143" s="6"/>
      <c r="H143" s="6"/>
      <c r="I143" s="18"/>
    </row>
    <row r="144" spans="1:11" x14ac:dyDescent="0.25">
      <c r="A144" s="42" t="s">
        <v>28</v>
      </c>
      <c r="B144" s="5" t="s">
        <v>78</v>
      </c>
      <c r="C144" s="6">
        <v>11331</v>
      </c>
      <c r="D144" s="6">
        <f>D146</f>
        <v>7000</v>
      </c>
      <c r="E144" s="6">
        <f t="shared" si="52"/>
        <v>7000</v>
      </c>
      <c r="F144" s="6">
        <f>F146</f>
        <v>15000</v>
      </c>
      <c r="G144" s="6">
        <f>G146</f>
        <v>15000</v>
      </c>
      <c r="H144" s="6">
        <f>H146</f>
        <v>15000</v>
      </c>
      <c r="I144" s="18"/>
    </row>
    <row r="145" spans="1:10" s="57" customFormat="1" x14ac:dyDescent="0.25">
      <c r="A145" s="58" t="s">
        <v>169</v>
      </c>
      <c r="B145" s="54" t="s">
        <v>170</v>
      </c>
      <c r="C145" s="59">
        <v>1237.5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6"/>
    </row>
    <row r="146" spans="1:10" x14ac:dyDescent="0.25">
      <c r="A146" s="4">
        <v>32</v>
      </c>
      <c r="B146" s="5" t="s">
        <v>12</v>
      </c>
      <c r="C146" s="6">
        <v>10093.5</v>
      </c>
      <c r="D146" s="6">
        <f t="shared" ref="D146" si="58">D147</f>
        <v>7000</v>
      </c>
      <c r="E146" s="6">
        <f t="shared" si="52"/>
        <v>7000</v>
      </c>
      <c r="F146" s="6">
        <f>F147</f>
        <v>15000</v>
      </c>
      <c r="G146" s="6">
        <v>15000</v>
      </c>
      <c r="H146" s="6">
        <f>G146</f>
        <v>15000</v>
      </c>
      <c r="I146" s="18"/>
    </row>
    <row r="147" spans="1:10" x14ac:dyDescent="0.25">
      <c r="A147" s="4">
        <v>322</v>
      </c>
      <c r="B147" s="5" t="s">
        <v>16</v>
      </c>
      <c r="C147" s="9">
        <v>10093.5</v>
      </c>
      <c r="D147" s="9">
        <v>7000</v>
      </c>
      <c r="E147" s="6">
        <f t="shared" si="52"/>
        <v>7000</v>
      </c>
      <c r="F147" s="6">
        <v>15000</v>
      </c>
      <c r="G147" s="6"/>
      <c r="H147" s="6"/>
      <c r="I147" s="18"/>
    </row>
    <row r="148" spans="1:10" x14ac:dyDescent="0.25">
      <c r="A148" s="4">
        <v>62300</v>
      </c>
      <c r="B148" s="5" t="s">
        <v>106</v>
      </c>
      <c r="C148" s="9">
        <v>461</v>
      </c>
      <c r="D148" s="9">
        <f>D150</f>
        <v>0</v>
      </c>
      <c r="E148" s="6">
        <f t="shared" si="52"/>
        <v>0</v>
      </c>
      <c r="F148" s="9">
        <f>F150</f>
        <v>0</v>
      </c>
      <c r="G148" s="9">
        <f t="shared" ref="G148" si="59">G150</f>
        <v>0</v>
      </c>
      <c r="H148" s="9">
        <f t="shared" ref="H148" si="60">H150</f>
        <v>0</v>
      </c>
      <c r="I148" s="18"/>
    </row>
    <row r="149" spans="1:10" s="57" customFormat="1" x14ac:dyDescent="0.25">
      <c r="A149" s="58" t="s">
        <v>169</v>
      </c>
      <c r="B149" s="54" t="s">
        <v>170</v>
      </c>
      <c r="C149" s="55">
        <v>461</v>
      </c>
      <c r="D149" s="55">
        <v>0</v>
      </c>
      <c r="E149" s="59">
        <v>0</v>
      </c>
      <c r="F149" s="55">
        <v>0</v>
      </c>
      <c r="G149" s="55">
        <v>0</v>
      </c>
      <c r="H149" s="55">
        <v>0</v>
      </c>
      <c r="I149" s="56"/>
    </row>
    <row r="150" spans="1:10" x14ac:dyDescent="0.25">
      <c r="A150" s="4">
        <v>32</v>
      </c>
      <c r="B150" s="5" t="s">
        <v>12</v>
      </c>
      <c r="C150" s="9">
        <v>0</v>
      </c>
      <c r="D150" s="9">
        <f t="shared" ref="D150:F150" si="61">D151</f>
        <v>0</v>
      </c>
      <c r="E150" s="6">
        <f t="shared" si="52"/>
        <v>0</v>
      </c>
      <c r="F150" s="9">
        <f t="shared" si="61"/>
        <v>0</v>
      </c>
      <c r="G150" s="6">
        <v>0</v>
      </c>
      <c r="H150" s="6">
        <v>0</v>
      </c>
      <c r="I150" s="18"/>
    </row>
    <row r="151" spans="1:10" x14ac:dyDescent="0.25">
      <c r="A151" s="4">
        <v>322</v>
      </c>
      <c r="B151" s="5" t="s">
        <v>16</v>
      </c>
      <c r="C151" s="9">
        <v>0</v>
      </c>
      <c r="D151" s="9">
        <v>0</v>
      </c>
      <c r="E151" s="6">
        <f t="shared" si="52"/>
        <v>0</v>
      </c>
      <c r="F151" s="6">
        <v>0</v>
      </c>
      <c r="G151" s="6"/>
      <c r="H151" s="6"/>
      <c r="I151" s="18"/>
    </row>
    <row r="152" spans="1:10" s="25" customFormat="1" x14ac:dyDescent="0.25">
      <c r="A152" s="4" t="s">
        <v>29</v>
      </c>
      <c r="B152" s="4" t="s">
        <v>30</v>
      </c>
      <c r="C152" s="6">
        <v>126642.86</v>
      </c>
      <c r="D152" s="6">
        <f t="shared" ref="D152:F152" si="62">D153+D162</f>
        <v>131390</v>
      </c>
      <c r="E152" s="6">
        <f>D152</f>
        <v>131390</v>
      </c>
      <c r="F152" s="6">
        <f t="shared" si="62"/>
        <v>281200</v>
      </c>
      <c r="G152" s="6">
        <f t="shared" ref="G152:H152" si="63">G153+G162</f>
        <v>281200</v>
      </c>
      <c r="H152" s="6">
        <f t="shared" si="63"/>
        <v>281200</v>
      </c>
      <c r="I152" s="7"/>
      <c r="J152" s="8"/>
    </row>
    <row r="153" spans="1:10" x14ac:dyDescent="0.25">
      <c r="A153" s="42" t="s">
        <v>26</v>
      </c>
      <c r="B153" s="5" t="s">
        <v>77</v>
      </c>
      <c r="C153" s="6">
        <v>43132</v>
      </c>
      <c r="D153" s="6">
        <f t="shared" ref="D153:F153" si="64">D155+D159</f>
        <v>41350</v>
      </c>
      <c r="E153" s="6">
        <f>D153</f>
        <v>41350</v>
      </c>
      <c r="F153" s="6">
        <f t="shared" si="64"/>
        <v>62100</v>
      </c>
      <c r="G153" s="6">
        <f t="shared" ref="G153:H153" si="65">G155+G159</f>
        <v>62100</v>
      </c>
      <c r="H153" s="6">
        <f t="shared" si="65"/>
        <v>62100</v>
      </c>
      <c r="I153" s="11"/>
    </row>
    <row r="154" spans="1:10" s="57" customFormat="1" x14ac:dyDescent="0.25">
      <c r="A154" s="58" t="s">
        <v>169</v>
      </c>
      <c r="B154" s="54" t="s">
        <v>170</v>
      </c>
      <c r="C154" s="59">
        <v>-875.06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60"/>
    </row>
    <row r="155" spans="1:10" x14ac:dyDescent="0.25">
      <c r="A155" s="4">
        <v>31</v>
      </c>
      <c r="B155" s="5" t="s">
        <v>9</v>
      </c>
      <c r="C155" s="6">
        <v>28035.82</v>
      </c>
      <c r="D155" s="6">
        <f t="shared" ref="D155" si="66">SUM(D156:D158)</f>
        <v>33850</v>
      </c>
      <c r="E155" s="6">
        <f t="shared" ref="E155:E169" si="67">D155</f>
        <v>33850</v>
      </c>
      <c r="F155" s="6">
        <f>SUM(F156:F158)</f>
        <v>45540</v>
      </c>
      <c r="G155" s="6">
        <v>45540</v>
      </c>
      <c r="H155" s="6">
        <f>G155</f>
        <v>45540</v>
      </c>
      <c r="I155" s="18"/>
    </row>
    <row r="156" spans="1:10" x14ac:dyDescent="0.25">
      <c r="A156" s="4">
        <v>311</v>
      </c>
      <c r="B156" s="5" t="s">
        <v>10</v>
      </c>
      <c r="C156" s="9">
        <v>24052.34</v>
      </c>
      <c r="D156" s="9">
        <v>26500</v>
      </c>
      <c r="E156" s="6">
        <f t="shared" si="67"/>
        <v>26500</v>
      </c>
      <c r="F156" s="6">
        <v>36000</v>
      </c>
      <c r="G156" s="6"/>
      <c r="H156" s="6"/>
      <c r="I156" s="18"/>
    </row>
    <row r="157" spans="1:10" ht="30" x14ac:dyDescent="0.25">
      <c r="A157" s="4">
        <v>312</v>
      </c>
      <c r="B157" s="5" t="s">
        <v>112</v>
      </c>
      <c r="C157" s="9">
        <f>0</f>
        <v>0</v>
      </c>
      <c r="D157" s="9">
        <v>3060</v>
      </c>
      <c r="E157" s="6">
        <f t="shared" si="67"/>
        <v>3060</v>
      </c>
      <c r="F157" s="6">
        <v>3600</v>
      </c>
      <c r="G157" s="6"/>
      <c r="H157" s="6"/>
      <c r="I157" s="18"/>
    </row>
    <row r="158" spans="1:10" x14ac:dyDescent="0.25">
      <c r="A158" s="4">
        <v>313</v>
      </c>
      <c r="B158" s="5" t="s">
        <v>11</v>
      </c>
      <c r="C158" s="9">
        <v>3983.48</v>
      </c>
      <c r="D158" s="9">
        <v>4290</v>
      </c>
      <c r="E158" s="6">
        <f t="shared" si="67"/>
        <v>4290</v>
      </c>
      <c r="F158" s="6">
        <v>5940</v>
      </c>
      <c r="G158" s="6"/>
      <c r="H158" s="6"/>
      <c r="I158" s="18"/>
    </row>
    <row r="159" spans="1:10" x14ac:dyDescent="0.25">
      <c r="A159" s="4">
        <v>32</v>
      </c>
      <c r="B159" s="5" t="s">
        <v>12</v>
      </c>
      <c r="C159" s="6">
        <v>15971.24</v>
      </c>
      <c r="D159" s="6">
        <f t="shared" ref="D159" si="68">SUM(D160:D161)</f>
        <v>7500</v>
      </c>
      <c r="E159" s="6">
        <f t="shared" si="67"/>
        <v>7500</v>
      </c>
      <c r="F159" s="6">
        <f>SUM(F160:F161)</f>
        <v>16560</v>
      </c>
      <c r="G159" s="6">
        <v>16560</v>
      </c>
      <c r="H159" s="6">
        <f>G159</f>
        <v>16560</v>
      </c>
      <c r="I159" s="18"/>
    </row>
    <row r="160" spans="1:10" x14ac:dyDescent="0.25">
      <c r="A160" s="4">
        <v>321</v>
      </c>
      <c r="B160" s="5" t="s">
        <v>15</v>
      </c>
      <c r="C160" s="9">
        <f>130.8+6284.48</f>
        <v>6415.28</v>
      </c>
      <c r="D160" s="9">
        <v>5500</v>
      </c>
      <c r="E160" s="6">
        <f t="shared" si="67"/>
        <v>5500</v>
      </c>
      <c r="F160" s="6">
        <v>6000</v>
      </c>
      <c r="G160" s="6"/>
      <c r="H160" s="6"/>
      <c r="I160" s="18"/>
    </row>
    <row r="161" spans="1:9" x14ac:dyDescent="0.25">
      <c r="A161" s="4">
        <v>322</v>
      </c>
      <c r="B161" s="5" t="s">
        <v>16</v>
      </c>
      <c r="C161" s="9">
        <v>9555.9599999999991</v>
      </c>
      <c r="D161" s="9">
        <v>2000</v>
      </c>
      <c r="E161" s="6">
        <f t="shared" si="67"/>
        <v>2000</v>
      </c>
      <c r="F161" s="6">
        <v>10560</v>
      </c>
      <c r="G161" s="6"/>
      <c r="H161" s="6"/>
      <c r="I161" s="18"/>
    </row>
    <row r="162" spans="1:9" x14ac:dyDescent="0.25">
      <c r="A162" s="42" t="s">
        <v>28</v>
      </c>
      <c r="B162" s="5" t="s">
        <v>78</v>
      </c>
      <c r="C162" s="6">
        <v>83510.86</v>
      </c>
      <c r="D162" s="6">
        <f t="shared" ref="D162:F162" si="69">D164+D168</f>
        <v>90040</v>
      </c>
      <c r="E162" s="6">
        <f t="shared" si="67"/>
        <v>90040</v>
      </c>
      <c r="F162" s="6">
        <f t="shared" si="69"/>
        <v>219100</v>
      </c>
      <c r="G162" s="6">
        <f t="shared" ref="G162:H162" si="70">G164+G168</f>
        <v>219100</v>
      </c>
      <c r="H162" s="6">
        <f t="shared" si="70"/>
        <v>219100</v>
      </c>
      <c r="I162" s="18"/>
    </row>
    <row r="163" spans="1:9" s="57" customFormat="1" x14ac:dyDescent="0.25">
      <c r="A163" s="58" t="s">
        <v>169</v>
      </c>
      <c r="B163" s="54" t="s">
        <v>170</v>
      </c>
      <c r="C163" s="59">
        <v>875.06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6"/>
    </row>
    <row r="164" spans="1:9" x14ac:dyDescent="0.25">
      <c r="A164" s="4">
        <v>31</v>
      </c>
      <c r="B164" s="5" t="s">
        <v>9</v>
      </c>
      <c r="C164" s="6">
        <v>67666.8</v>
      </c>
      <c r="D164" s="6">
        <f t="shared" ref="D164" si="71">SUM(D165:D167)</f>
        <v>78040</v>
      </c>
      <c r="E164" s="6">
        <f t="shared" si="67"/>
        <v>78040</v>
      </c>
      <c r="F164" s="6">
        <f>SUM(F165:F167)</f>
        <v>213100</v>
      </c>
      <c r="G164" s="6">
        <v>214100</v>
      </c>
      <c r="H164" s="6">
        <v>214100</v>
      </c>
      <c r="I164" s="18"/>
    </row>
    <row r="165" spans="1:9" x14ac:dyDescent="0.25">
      <c r="A165" s="4">
        <v>311</v>
      </c>
      <c r="B165" s="5" t="s">
        <v>10</v>
      </c>
      <c r="C165" s="9">
        <v>56122.06</v>
      </c>
      <c r="D165" s="9">
        <v>61000</v>
      </c>
      <c r="E165" s="6">
        <f t="shared" si="67"/>
        <v>61000</v>
      </c>
      <c r="F165" s="6">
        <v>179828.32</v>
      </c>
      <c r="G165" s="6"/>
      <c r="H165" s="6"/>
      <c r="I165" s="18"/>
    </row>
    <row r="166" spans="1:9" ht="30" x14ac:dyDescent="0.25">
      <c r="A166" s="4">
        <v>312</v>
      </c>
      <c r="B166" s="5" t="s">
        <v>112</v>
      </c>
      <c r="C166" s="9">
        <v>2250</v>
      </c>
      <c r="D166" s="9">
        <v>7140</v>
      </c>
      <c r="E166" s="6">
        <f t="shared" si="67"/>
        <v>7140</v>
      </c>
      <c r="F166" s="6">
        <v>3600</v>
      </c>
      <c r="G166" s="6"/>
      <c r="H166" s="6"/>
      <c r="I166" s="18"/>
    </row>
    <row r="167" spans="1:9" x14ac:dyDescent="0.25">
      <c r="A167" s="4">
        <v>313</v>
      </c>
      <c r="B167" s="5" t="s">
        <v>11</v>
      </c>
      <c r="C167" s="9">
        <v>9294.74</v>
      </c>
      <c r="D167" s="9">
        <v>9900</v>
      </c>
      <c r="E167" s="6">
        <f t="shared" si="67"/>
        <v>9900</v>
      </c>
      <c r="F167" s="6">
        <v>29671.68</v>
      </c>
      <c r="G167" s="6"/>
      <c r="H167" s="6"/>
      <c r="I167" s="18"/>
    </row>
    <row r="168" spans="1:9" x14ac:dyDescent="0.25">
      <c r="A168" s="4">
        <v>32</v>
      </c>
      <c r="B168" s="5" t="s">
        <v>12</v>
      </c>
      <c r="C168" s="6">
        <v>14969</v>
      </c>
      <c r="D168" s="6">
        <f t="shared" ref="D168" si="72">D169</f>
        <v>12000</v>
      </c>
      <c r="E168" s="6">
        <f t="shared" si="67"/>
        <v>12000</v>
      </c>
      <c r="F168" s="6">
        <f>F169</f>
        <v>6000</v>
      </c>
      <c r="G168" s="6">
        <v>5000</v>
      </c>
      <c r="H168" s="6">
        <v>5000</v>
      </c>
      <c r="I168" s="18"/>
    </row>
    <row r="169" spans="1:9" x14ac:dyDescent="0.25">
      <c r="A169" s="4">
        <v>321</v>
      </c>
      <c r="B169" s="5" t="s">
        <v>15</v>
      </c>
      <c r="C169" s="9">
        <v>14969</v>
      </c>
      <c r="D169" s="9">
        <v>12000</v>
      </c>
      <c r="E169" s="6">
        <f t="shared" si="67"/>
        <v>12000</v>
      </c>
      <c r="F169" s="6">
        <v>6000</v>
      </c>
      <c r="G169" s="6"/>
      <c r="H169" s="6"/>
      <c r="I169" s="18"/>
    </row>
    <row r="170" spans="1:9" s="25" customFormat="1" x14ac:dyDescent="0.25">
      <c r="A170" s="4" t="s">
        <v>125</v>
      </c>
      <c r="B170" s="5" t="s">
        <v>126</v>
      </c>
      <c r="C170" s="9">
        <f>C171</f>
        <v>4080</v>
      </c>
      <c r="D170" s="9">
        <f t="shared" ref="D170:H170" si="73">D171</f>
        <v>0</v>
      </c>
      <c r="E170" s="9">
        <f>D170</f>
        <v>0</v>
      </c>
      <c r="F170" s="9">
        <f t="shared" si="73"/>
        <v>0</v>
      </c>
      <c r="G170" s="9">
        <f t="shared" si="73"/>
        <v>0</v>
      </c>
      <c r="H170" s="9">
        <f t="shared" si="73"/>
        <v>0</v>
      </c>
      <c r="I170" s="24"/>
    </row>
    <row r="171" spans="1:9" x14ac:dyDescent="0.25">
      <c r="A171" s="42" t="s">
        <v>31</v>
      </c>
      <c r="B171" s="5" t="s">
        <v>79</v>
      </c>
      <c r="C171" s="9">
        <f>C172</f>
        <v>4080</v>
      </c>
      <c r="D171" s="9">
        <f t="shared" ref="D171:H172" si="74">D172</f>
        <v>0</v>
      </c>
      <c r="E171" s="9">
        <f>D171</f>
        <v>0</v>
      </c>
      <c r="F171" s="9">
        <f t="shared" si="74"/>
        <v>0</v>
      </c>
      <c r="G171" s="9">
        <f t="shared" si="74"/>
        <v>0</v>
      </c>
      <c r="H171" s="9">
        <f t="shared" si="74"/>
        <v>0</v>
      </c>
      <c r="I171" s="18"/>
    </row>
    <row r="172" spans="1:9" x14ac:dyDescent="0.25">
      <c r="A172" s="4">
        <v>32</v>
      </c>
      <c r="B172" s="5" t="s">
        <v>12</v>
      </c>
      <c r="C172" s="9">
        <f>C173</f>
        <v>4080</v>
      </c>
      <c r="D172" s="9">
        <f t="shared" si="74"/>
        <v>0</v>
      </c>
      <c r="E172" s="9">
        <f t="shared" ref="E172:E173" si="75">D172</f>
        <v>0</v>
      </c>
      <c r="F172" s="9">
        <f t="shared" si="74"/>
        <v>0</v>
      </c>
      <c r="G172" s="6">
        <v>0</v>
      </c>
      <c r="H172" s="6">
        <v>0</v>
      </c>
      <c r="I172" s="18"/>
    </row>
    <row r="173" spans="1:9" x14ac:dyDescent="0.25">
      <c r="A173" s="4">
        <v>321</v>
      </c>
      <c r="B173" s="5" t="s">
        <v>15</v>
      </c>
      <c r="C173" s="9">
        <v>4080</v>
      </c>
      <c r="D173" s="9">
        <v>0</v>
      </c>
      <c r="E173" s="9">
        <f t="shared" si="75"/>
        <v>0</v>
      </c>
      <c r="F173" s="6">
        <v>0</v>
      </c>
      <c r="G173" s="6"/>
      <c r="H173" s="6"/>
      <c r="I173" s="18"/>
    </row>
    <row r="174" spans="1:9" s="25" customFormat="1" x14ac:dyDescent="0.25">
      <c r="A174" s="4" t="s">
        <v>93</v>
      </c>
      <c r="B174" s="5" t="s">
        <v>95</v>
      </c>
      <c r="C174" s="6">
        <f>C175+C178</f>
        <v>77533.16</v>
      </c>
      <c r="D174" s="6">
        <f t="shared" ref="D174:H174" si="76">D175+D178</f>
        <v>55031.5</v>
      </c>
      <c r="E174" s="6">
        <f>D174</f>
        <v>55031.5</v>
      </c>
      <c r="F174" s="6">
        <f t="shared" si="76"/>
        <v>40000</v>
      </c>
      <c r="G174" s="6">
        <f t="shared" si="76"/>
        <v>40000</v>
      </c>
      <c r="H174" s="6">
        <f t="shared" si="76"/>
        <v>40000</v>
      </c>
      <c r="I174" s="24"/>
    </row>
    <row r="175" spans="1:9" x14ac:dyDescent="0.25">
      <c r="A175" s="42" t="s">
        <v>26</v>
      </c>
      <c r="B175" s="5" t="s">
        <v>77</v>
      </c>
      <c r="C175" s="6">
        <f>C176</f>
        <v>0</v>
      </c>
      <c r="D175" s="6">
        <f t="shared" ref="D175:H176" si="77">D176</f>
        <v>31.5</v>
      </c>
      <c r="E175" s="6">
        <f>D175</f>
        <v>31.5</v>
      </c>
      <c r="F175" s="6">
        <f t="shared" si="77"/>
        <v>0</v>
      </c>
      <c r="G175" s="6">
        <f t="shared" si="77"/>
        <v>0</v>
      </c>
      <c r="H175" s="6">
        <f t="shared" si="77"/>
        <v>0</v>
      </c>
      <c r="I175" s="18"/>
    </row>
    <row r="176" spans="1:9" x14ac:dyDescent="0.25">
      <c r="A176" s="4">
        <v>32</v>
      </c>
      <c r="B176" s="5" t="s">
        <v>12</v>
      </c>
      <c r="C176" s="6">
        <f>C177</f>
        <v>0</v>
      </c>
      <c r="D176" s="6">
        <f t="shared" si="77"/>
        <v>31.5</v>
      </c>
      <c r="E176" s="6">
        <f t="shared" ref="E176:E182" si="78">D176</f>
        <v>31.5</v>
      </c>
      <c r="F176" s="6">
        <f t="shared" si="77"/>
        <v>0</v>
      </c>
      <c r="G176" s="6">
        <v>0</v>
      </c>
      <c r="H176" s="6">
        <v>0</v>
      </c>
      <c r="I176" s="18"/>
    </row>
    <row r="177" spans="1:9" x14ac:dyDescent="0.25">
      <c r="A177" s="4">
        <v>322</v>
      </c>
      <c r="B177" s="5" t="s">
        <v>16</v>
      </c>
      <c r="C177" s="6">
        <v>0</v>
      </c>
      <c r="D177" s="6">
        <v>31.5</v>
      </c>
      <c r="E177" s="6">
        <f t="shared" si="78"/>
        <v>31.5</v>
      </c>
      <c r="F177" s="6">
        <v>0</v>
      </c>
      <c r="G177" s="6"/>
      <c r="H177" s="6"/>
      <c r="I177" s="18"/>
    </row>
    <row r="178" spans="1:9" x14ac:dyDescent="0.25">
      <c r="A178" s="4">
        <v>53082</v>
      </c>
      <c r="B178" s="5" t="s">
        <v>83</v>
      </c>
      <c r="C178" s="6">
        <f t="shared" ref="C178:F178" si="79">C179+C181</f>
        <v>77533.16</v>
      </c>
      <c r="D178" s="6">
        <f t="shared" si="79"/>
        <v>55000</v>
      </c>
      <c r="E178" s="6">
        <f t="shared" si="78"/>
        <v>55000</v>
      </c>
      <c r="F178" s="6">
        <f t="shared" si="79"/>
        <v>40000</v>
      </c>
      <c r="G178" s="6">
        <f t="shared" ref="G178:H178" si="80">G179+G181</f>
        <v>40000</v>
      </c>
      <c r="H178" s="6">
        <f t="shared" si="80"/>
        <v>40000</v>
      </c>
      <c r="I178" s="18"/>
    </row>
    <row r="179" spans="1:9" x14ac:dyDescent="0.25">
      <c r="A179" s="4">
        <v>37</v>
      </c>
      <c r="B179" s="5" t="s">
        <v>49</v>
      </c>
      <c r="C179" s="6">
        <f t="shared" ref="C179:F179" si="81">C180</f>
        <v>0</v>
      </c>
      <c r="D179" s="6">
        <f t="shared" si="81"/>
        <v>15000</v>
      </c>
      <c r="E179" s="6">
        <f t="shared" si="78"/>
        <v>15000</v>
      </c>
      <c r="F179" s="6">
        <f t="shared" si="81"/>
        <v>10000</v>
      </c>
      <c r="G179" s="6">
        <v>10000</v>
      </c>
      <c r="H179" s="6">
        <f>G179</f>
        <v>10000</v>
      </c>
      <c r="I179" s="18"/>
    </row>
    <row r="180" spans="1:9" x14ac:dyDescent="0.25">
      <c r="A180" s="4">
        <v>372</v>
      </c>
      <c r="B180" s="5" t="s">
        <v>144</v>
      </c>
      <c r="C180" s="9">
        <v>0</v>
      </c>
      <c r="D180" s="9">
        <v>15000</v>
      </c>
      <c r="E180" s="6">
        <f t="shared" si="78"/>
        <v>15000</v>
      </c>
      <c r="F180" s="6">
        <v>10000</v>
      </c>
      <c r="G180" s="6"/>
      <c r="H180" s="6"/>
      <c r="I180" s="18"/>
    </row>
    <row r="181" spans="1:9" x14ac:dyDescent="0.25">
      <c r="A181" s="4">
        <v>42</v>
      </c>
      <c r="B181" s="5" t="s">
        <v>40</v>
      </c>
      <c r="C181" s="6">
        <f t="shared" ref="C181:F181" si="82">C182</f>
        <v>77533.16</v>
      </c>
      <c r="D181" s="6">
        <f t="shared" si="82"/>
        <v>40000</v>
      </c>
      <c r="E181" s="6">
        <f t="shared" si="78"/>
        <v>40000</v>
      </c>
      <c r="F181" s="6">
        <f t="shared" si="82"/>
        <v>30000</v>
      </c>
      <c r="G181" s="6">
        <v>30000</v>
      </c>
      <c r="H181" s="6">
        <f>G181</f>
        <v>30000</v>
      </c>
      <c r="I181" s="18"/>
    </row>
    <row r="182" spans="1:9" x14ac:dyDescent="0.25">
      <c r="A182" s="4">
        <v>424</v>
      </c>
      <c r="B182" s="5" t="s">
        <v>37</v>
      </c>
      <c r="C182" s="9">
        <v>77533.16</v>
      </c>
      <c r="D182" s="9">
        <v>40000</v>
      </c>
      <c r="E182" s="6">
        <f t="shared" si="78"/>
        <v>40000</v>
      </c>
      <c r="F182" s="6">
        <v>30000</v>
      </c>
      <c r="G182" s="6"/>
      <c r="H182" s="6"/>
      <c r="I182" s="18"/>
    </row>
    <row r="183" spans="1:9" s="25" customFormat="1" x14ac:dyDescent="0.25">
      <c r="A183" s="4" t="s">
        <v>127</v>
      </c>
      <c r="B183" s="5" t="s">
        <v>128</v>
      </c>
      <c r="C183" s="9">
        <f>C184</f>
        <v>9556.07</v>
      </c>
      <c r="D183" s="9">
        <f t="shared" ref="D183:H185" si="83">D184</f>
        <v>0</v>
      </c>
      <c r="E183" s="9">
        <f>D183</f>
        <v>0</v>
      </c>
      <c r="F183" s="9">
        <f t="shared" si="83"/>
        <v>0</v>
      </c>
      <c r="G183" s="9">
        <f t="shared" si="83"/>
        <v>0</v>
      </c>
      <c r="H183" s="9">
        <f t="shared" si="83"/>
        <v>0</v>
      </c>
      <c r="I183" s="24"/>
    </row>
    <row r="184" spans="1:9" x14ac:dyDescent="0.25">
      <c r="A184" s="42" t="s">
        <v>28</v>
      </c>
      <c r="B184" s="5" t="s">
        <v>78</v>
      </c>
      <c r="C184" s="9">
        <f>C185</f>
        <v>9556.07</v>
      </c>
      <c r="D184" s="9">
        <f t="shared" si="83"/>
        <v>0</v>
      </c>
      <c r="E184" s="9">
        <f>D184</f>
        <v>0</v>
      </c>
      <c r="F184" s="9">
        <f t="shared" si="83"/>
        <v>0</v>
      </c>
      <c r="G184" s="9">
        <f t="shared" si="83"/>
        <v>0</v>
      </c>
      <c r="H184" s="9">
        <f t="shared" si="83"/>
        <v>0</v>
      </c>
      <c r="I184" s="18"/>
    </row>
    <row r="185" spans="1:9" x14ac:dyDescent="0.25">
      <c r="A185" s="4">
        <v>32</v>
      </c>
      <c r="B185" s="5" t="s">
        <v>12</v>
      </c>
      <c r="C185" s="9">
        <f>SUM(C186:C187)</f>
        <v>9556.07</v>
      </c>
      <c r="D185" s="9">
        <f t="shared" si="83"/>
        <v>0</v>
      </c>
      <c r="E185" s="9">
        <f t="shared" ref="E185:E187" si="84">D185</f>
        <v>0</v>
      </c>
      <c r="F185" s="9">
        <f t="shared" si="83"/>
        <v>0</v>
      </c>
      <c r="G185" s="6">
        <v>0</v>
      </c>
      <c r="H185" s="6">
        <v>0</v>
      </c>
      <c r="I185" s="18"/>
    </row>
    <row r="186" spans="1:9" x14ac:dyDescent="0.25">
      <c r="A186" s="4">
        <v>323</v>
      </c>
      <c r="B186" s="5" t="s">
        <v>17</v>
      </c>
      <c r="C186" s="9">
        <v>5716.07</v>
      </c>
      <c r="D186" s="9">
        <v>0</v>
      </c>
      <c r="E186" s="9">
        <f t="shared" si="84"/>
        <v>0</v>
      </c>
      <c r="F186" s="6">
        <v>0</v>
      </c>
      <c r="G186" s="6"/>
      <c r="H186" s="6"/>
      <c r="I186" s="18"/>
    </row>
    <row r="187" spans="1:9" x14ac:dyDescent="0.25">
      <c r="A187" s="4">
        <v>324</v>
      </c>
      <c r="B187" s="5" t="s">
        <v>76</v>
      </c>
      <c r="C187" s="9">
        <v>3840</v>
      </c>
      <c r="D187" s="9">
        <v>0</v>
      </c>
      <c r="E187" s="9">
        <f t="shared" si="84"/>
        <v>0</v>
      </c>
      <c r="F187" s="6">
        <v>0</v>
      </c>
      <c r="G187" s="6"/>
      <c r="H187" s="6"/>
      <c r="I187" s="18"/>
    </row>
    <row r="188" spans="1:9" s="25" customFormat="1" x14ac:dyDescent="0.25">
      <c r="A188" s="4" t="s">
        <v>55</v>
      </c>
      <c r="B188" s="4" t="s">
        <v>56</v>
      </c>
      <c r="C188" s="6">
        <f t="shared" ref="C188:H190" si="85">C189</f>
        <v>5173.83</v>
      </c>
      <c r="D188" s="6">
        <f t="shared" si="85"/>
        <v>3785.21</v>
      </c>
      <c r="E188" s="6">
        <f>D188</f>
        <v>3785.21</v>
      </c>
      <c r="F188" s="6">
        <f t="shared" si="85"/>
        <v>16000</v>
      </c>
      <c r="G188" s="6">
        <f t="shared" si="85"/>
        <v>16000</v>
      </c>
      <c r="H188" s="6">
        <f t="shared" si="85"/>
        <v>16000</v>
      </c>
      <c r="I188" s="24"/>
    </row>
    <row r="189" spans="1:9" x14ac:dyDescent="0.25">
      <c r="A189" s="42" t="s">
        <v>28</v>
      </c>
      <c r="B189" s="5" t="s">
        <v>78</v>
      </c>
      <c r="C189" s="6">
        <f t="shared" si="85"/>
        <v>5173.83</v>
      </c>
      <c r="D189" s="6">
        <f t="shared" si="85"/>
        <v>3785.21</v>
      </c>
      <c r="E189" s="6">
        <f>D189</f>
        <v>3785.21</v>
      </c>
      <c r="F189" s="6">
        <f t="shared" si="85"/>
        <v>16000</v>
      </c>
      <c r="G189" s="6">
        <f t="shared" si="85"/>
        <v>16000</v>
      </c>
      <c r="H189" s="6">
        <f t="shared" si="85"/>
        <v>16000</v>
      </c>
      <c r="I189" s="18"/>
    </row>
    <row r="190" spans="1:9" x14ac:dyDescent="0.25">
      <c r="A190" s="4">
        <v>32</v>
      </c>
      <c r="B190" s="5" t="s">
        <v>12</v>
      </c>
      <c r="C190" s="6">
        <f t="shared" si="85"/>
        <v>5173.83</v>
      </c>
      <c r="D190" s="6">
        <f t="shared" si="85"/>
        <v>3785.21</v>
      </c>
      <c r="E190" s="6">
        <f t="shared" ref="E190:E191" si="86">D190</f>
        <v>3785.21</v>
      </c>
      <c r="F190" s="6">
        <f t="shared" si="85"/>
        <v>16000</v>
      </c>
      <c r="G190" s="6">
        <v>16000</v>
      </c>
      <c r="H190" s="6">
        <f>G190</f>
        <v>16000</v>
      </c>
      <c r="I190" s="18"/>
    </row>
    <row r="191" spans="1:9" x14ac:dyDescent="0.25">
      <c r="A191" s="4">
        <v>323</v>
      </c>
      <c r="B191" s="5" t="s">
        <v>54</v>
      </c>
      <c r="C191" s="9">
        <v>5173.83</v>
      </c>
      <c r="D191" s="9">
        <v>3785.21</v>
      </c>
      <c r="E191" s="6">
        <f t="shared" si="86"/>
        <v>3785.21</v>
      </c>
      <c r="F191" s="6">
        <v>16000</v>
      </c>
      <c r="G191" s="6"/>
      <c r="H191" s="6"/>
      <c r="I191" s="18"/>
    </row>
    <row r="192" spans="1:9" s="25" customFormat="1" x14ac:dyDescent="0.25">
      <c r="A192" s="4" t="s">
        <v>33</v>
      </c>
      <c r="B192" s="4" t="s">
        <v>34</v>
      </c>
      <c r="C192" s="6">
        <f t="shared" ref="C192:H194" si="87">C193</f>
        <v>2280</v>
      </c>
      <c r="D192" s="6">
        <f t="shared" si="87"/>
        <v>4462.63</v>
      </c>
      <c r="E192" s="6">
        <f>D192</f>
        <v>4462.63</v>
      </c>
      <c r="F192" s="6">
        <f t="shared" si="87"/>
        <v>2000</v>
      </c>
      <c r="G192" s="6">
        <f t="shared" si="87"/>
        <v>2000</v>
      </c>
      <c r="H192" s="6">
        <f t="shared" si="87"/>
        <v>2000</v>
      </c>
      <c r="I192" s="7"/>
    </row>
    <row r="193" spans="1:9" x14ac:dyDescent="0.25">
      <c r="A193" s="42" t="s">
        <v>28</v>
      </c>
      <c r="B193" s="5" t="s">
        <v>78</v>
      </c>
      <c r="C193" s="6">
        <f t="shared" si="87"/>
        <v>2280</v>
      </c>
      <c r="D193" s="6">
        <f t="shared" si="87"/>
        <v>4462.63</v>
      </c>
      <c r="E193" s="6">
        <f>D193</f>
        <v>4462.63</v>
      </c>
      <c r="F193" s="6">
        <f t="shared" si="87"/>
        <v>2000</v>
      </c>
      <c r="G193" s="6">
        <f t="shared" si="87"/>
        <v>2000</v>
      </c>
      <c r="H193" s="6">
        <f t="shared" si="87"/>
        <v>2000</v>
      </c>
      <c r="I193" s="11"/>
    </row>
    <row r="194" spans="1:9" x14ac:dyDescent="0.25">
      <c r="A194" s="4">
        <v>32</v>
      </c>
      <c r="B194" s="5" t="s">
        <v>12</v>
      </c>
      <c r="C194" s="6">
        <f t="shared" si="87"/>
        <v>2280</v>
      </c>
      <c r="D194" s="6">
        <f t="shared" si="87"/>
        <v>4462.63</v>
      </c>
      <c r="E194" s="6">
        <f t="shared" ref="E194:E195" si="88">D194</f>
        <v>4462.63</v>
      </c>
      <c r="F194" s="6">
        <f t="shared" si="87"/>
        <v>2000</v>
      </c>
      <c r="G194" s="6">
        <v>2000</v>
      </c>
      <c r="H194" s="6">
        <f>G194</f>
        <v>2000</v>
      </c>
      <c r="I194" s="18"/>
    </row>
    <row r="195" spans="1:9" x14ac:dyDescent="0.25">
      <c r="A195" s="4">
        <v>329</v>
      </c>
      <c r="B195" s="5" t="s">
        <v>18</v>
      </c>
      <c r="C195" s="9">
        <v>2280</v>
      </c>
      <c r="D195" s="9">
        <v>4462.63</v>
      </c>
      <c r="E195" s="6">
        <f t="shared" si="88"/>
        <v>4462.63</v>
      </c>
      <c r="F195" s="6">
        <v>2000</v>
      </c>
      <c r="G195" s="6"/>
      <c r="H195" s="6"/>
      <c r="I195" s="18"/>
    </row>
    <row r="196" spans="1:9" s="25" customFormat="1" x14ac:dyDescent="0.25">
      <c r="A196" s="4" t="s">
        <v>129</v>
      </c>
      <c r="B196" s="4" t="s">
        <v>130</v>
      </c>
      <c r="C196" s="9">
        <f>C197</f>
        <v>0</v>
      </c>
      <c r="D196" s="9">
        <f t="shared" ref="D196:H198" si="89">D197</f>
        <v>526.4</v>
      </c>
      <c r="E196" s="9">
        <f>D196</f>
        <v>526.4</v>
      </c>
      <c r="F196" s="9">
        <f t="shared" si="89"/>
        <v>0</v>
      </c>
      <c r="G196" s="9">
        <f t="shared" si="89"/>
        <v>0</v>
      </c>
      <c r="H196" s="9">
        <f t="shared" si="89"/>
        <v>0</v>
      </c>
      <c r="I196" s="24"/>
    </row>
    <row r="197" spans="1:9" x14ac:dyDescent="0.25">
      <c r="A197" s="42" t="s">
        <v>131</v>
      </c>
      <c r="B197" s="5" t="s">
        <v>159</v>
      </c>
      <c r="C197" s="9">
        <f>C198</f>
        <v>0</v>
      </c>
      <c r="D197" s="9">
        <f t="shared" si="89"/>
        <v>526.4</v>
      </c>
      <c r="E197" s="9">
        <f>D197</f>
        <v>526.4</v>
      </c>
      <c r="F197" s="9">
        <f t="shared" si="89"/>
        <v>0</v>
      </c>
      <c r="G197" s="9">
        <f t="shared" si="89"/>
        <v>0</v>
      </c>
      <c r="H197" s="9">
        <f t="shared" si="89"/>
        <v>0</v>
      </c>
      <c r="I197" s="18"/>
    </row>
    <row r="198" spans="1:9" x14ac:dyDescent="0.25">
      <c r="A198" s="4">
        <v>32</v>
      </c>
      <c r="B198" s="5" t="s">
        <v>12</v>
      </c>
      <c r="C198" s="9">
        <f>C199</f>
        <v>0</v>
      </c>
      <c r="D198" s="9">
        <f t="shared" si="89"/>
        <v>526.4</v>
      </c>
      <c r="E198" s="9">
        <f t="shared" ref="E198:E199" si="90">D198</f>
        <v>526.4</v>
      </c>
      <c r="F198" s="9">
        <f t="shared" si="89"/>
        <v>0</v>
      </c>
      <c r="G198" s="6">
        <v>0</v>
      </c>
      <c r="H198" s="6">
        <v>0</v>
      </c>
      <c r="I198" s="18"/>
    </row>
    <row r="199" spans="1:9" x14ac:dyDescent="0.25">
      <c r="A199" s="4">
        <v>322</v>
      </c>
      <c r="B199" s="5" t="s">
        <v>16</v>
      </c>
      <c r="C199" s="9">
        <v>0</v>
      </c>
      <c r="D199" s="9">
        <v>526.4</v>
      </c>
      <c r="E199" s="9">
        <f t="shared" si="90"/>
        <v>526.4</v>
      </c>
      <c r="F199" s="6">
        <v>0</v>
      </c>
      <c r="G199" s="6"/>
      <c r="H199" s="6"/>
      <c r="I199" s="18"/>
    </row>
    <row r="200" spans="1:9" s="25" customFormat="1" x14ac:dyDescent="0.25">
      <c r="A200" s="4" t="s">
        <v>145</v>
      </c>
      <c r="B200" s="5" t="s">
        <v>160</v>
      </c>
      <c r="C200" s="6">
        <f>C201</f>
        <v>1093.1199999999999</v>
      </c>
      <c r="D200" s="6">
        <f t="shared" ref="D200:F201" si="91">D201</f>
        <v>0</v>
      </c>
      <c r="E200" s="6">
        <f>D200</f>
        <v>0</v>
      </c>
      <c r="F200" s="6">
        <f t="shared" si="91"/>
        <v>0</v>
      </c>
      <c r="G200" s="6">
        <f t="shared" ref="G200:G201" si="92">G201</f>
        <v>0</v>
      </c>
      <c r="H200" s="6">
        <f t="shared" ref="H200:H201" si="93">H201</f>
        <v>0</v>
      </c>
      <c r="I200" s="24"/>
    </row>
    <row r="201" spans="1:9" x14ac:dyDescent="0.25">
      <c r="A201" s="4">
        <v>53080</v>
      </c>
      <c r="B201" s="5" t="s">
        <v>146</v>
      </c>
      <c r="C201" s="12">
        <f>C202</f>
        <v>1093.1199999999999</v>
      </c>
      <c r="D201" s="12">
        <f t="shared" si="91"/>
        <v>0</v>
      </c>
      <c r="E201" s="12">
        <f>D201</f>
        <v>0</v>
      </c>
      <c r="F201" s="12">
        <f t="shared" si="91"/>
        <v>0</v>
      </c>
      <c r="G201" s="12">
        <f t="shared" si="92"/>
        <v>0</v>
      </c>
      <c r="H201" s="12">
        <f t="shared" si="93"/>
        <v>0</v>
      </c>
      <c r="I201" s="18"/>
    </row>
    <row r="202" spans="1:9" x14ac:dyDescent="0.25">
      <c r="A202" s="4">
        <v>32</v>
      </c>
      <c r="B202" s="5" t="s">
        <v>12</v>
      </c>
      <c r="C202" s="6">
        <f>SUM(C203:C203)</f>
        <v>1093.1199999999999</v>
      </c>
      <c r="D202" s="6">
        <f t="shared" ref="D202:F202" si="94">SUM(D203:D203)</f>
        <v>0</v>
      </c>
      <c r="E202" s="12">
        <f t="shared" ref="E202:E203" si="95">D202</f>
        <v>0</v>
      </c>
      <c r="F202" s="6">
        <f t="shared" si="94"/>
        <v>0</v>
      </c>
      <c r="G202" s="6">
        <v>0</v>
      </c>
      <c r="H202" s="6">
        <v>0</v>
      </c>
      <c r="I202" s="18"/>
    </row>
    <row r="203" spans="1:9" x14ac:dyDescent="0.25">
      <c r="A203" s="4">
        <v>322</v>
      </c>
      <c r="B203" s="5" t="s">
        <v>16</v>
      </c>
      <c r="C203" s="12">
        <v>1093.1199999999999</v>
      </c>
      <c r="D203" s="9">
        <v>0</v>
      </c>
      <c r="E203" s="12">
        <f t="shared" si="95"/>
        <v>0</v>
      </c>
      <c r="F203" s="6">
        <v>0</v>
      </c>
      <c r="G203" s="6"/>
      <c r="H203" s="6"/>
      <c r="I203" s="18"/>
    </row>
    <row r="204" spans="1:9" s="25" customFormat="1" x14ac:dyDescent="0.25">
      <c r="A204" s="4" t="s">
        <v>147</v>
      </c>
      <c r="B204" s="5" t="s">
        <v>161</v>
      </c>
      <c r="C204" s="6">
        <f>C205</f>
        <v>380</v>
      </c>
      <c r="D204" s="6">
        <f t="shared" ref="D204:F206" si="96">D205</f>
        <v>0</v>
      </c>
      <c r="E204" s="6">
        <f>D204</f>
        <v>0</v>
      </c>
      <c r="F204" s="6">
        <f t="shared" si="96"/>
        <v>0</v>
      </c>
      <c r="G204" s="6">
        <f t="shared" ref="G204:G205" si="97">G205</f>
        <v>0</v>
      </c>
      <c r="H204" s="6">
        <f t="shared" ref="H204:H205" si="98">H205</f>
        <v>0</v>
      </c>
      <c r="I204" s="24"/>
    </row>
    <row r="205" spans="1:9" x14ac:dyDescent="0.25">
      <c r="A205" s="4">
        <v>53082</v>
      </c>
      <c r="B205" s="5" t="s">
        <v>83</v>
      </c>
      <c r="C205" s="12">
        <f>C206</f>
        <v>380</v>
      </c>
      <c r="D205" s="12">
        <f t="shared" si="96"/>
        <v>0</v>
      </c>
      <c r="E205" s="12">
        <f>D205</f>
        <v>0</v>
      </c>
      <c r="F205" s="12">
        <f t="shared" si="96"/>
        <v>0</v>
      </c>
      <c r="G205" s="12">
        <f t="shared" si="97"/>
        <v>0</v>
      </c>
      <c r="H205" s="12">
        <f t="shared" si="98"/>
        <v>0</v>
      </c>
      <c r="I205" s="18"/>
    </row>
    <row r="206" spans="1:9" x14ac:dyDescent="0.25">
      <c r="A206" s="4">
        <v>32</v>
      </c>
      <c r="B206" s="5" t="s">
        <v>12</v>
      </c>
      <c r="C206" s="6">
        <f>C207</f>
        <v>380</v>
      </c>
      <c r="D206" s="6">
        <f t="shared" si="96"/>
        <v>0</v>
      </c>
      <c r="E206" s="12">
        <f t="shared" ref="E206:E207" si="99">D206</f>
        <v>0</v>
      </c>
      <c r="F206" s="6">
        <f t="shared" si="96"/>
        <v>0</v>
      </c>
      <c r="G206" s="6">
        <v>0</v>
      </c>
      <c r="H206" s="6">
        <v>0</v>
      </c>
      <c r="I206" s="18"/>
    </row>
    <row r="207" spans="1:9" x14ac:dyDescent="0.25">
      <c r="A207" s="4">
        <v>321</v>
      </c>
      <c r="B207" s="5" t="s">
        <v>15</v>
      </c>
      <c r="C207" s="12">
        <v>380</v>
      </c>
      <c r="D207" s="9">
        <v>0</v>
      </c>
      <c r="E207" s="12">
        <f t="shared" si="99"/>
        <v>0</v>
      </c>
      <c r="F207" s="6">
        <v>0</v>
      </c>
      <c r="G207" s="6"/>
      <c r="H207" s="6"/>
      <c r="I207" s="18"/>
    </row>
    <row r="208" spans="1:9" s="25" customFormat="1" x14ac:dyDescent="0.25">
      <c r="A208" s="4" t="s">
        <v>38</v>
      </c>
      <c r="B208" s="4" t="s">
        <v>39</v>
      </c>
      <c r="C208" s="6">
        <f t="shared" ref="C208:H209" si="100">C209</f>
        <v>7000</v>
      </c>
      <c r="D208" s="6">
        <f t="shared" si="100"/>
        <v>7000</v>
      </c>
      <c r="E208" s="6">
        <f>D208</f>
        <v>7000</v>
      </c>
      <c r="F208" s="6">
        <f t="shared" si="100"/>
        <v>7000</v>
      </c>
      <c r="G208" s="6">
        <f t="shared" si="100"/>
        <v>7000</v>
      </c>
      <c r="H208" s="6">
        <f t="shared" si="100"/>
        <v>7000</v>
      </c>
      <c r="I208" s="7"/>
    </row>
    <row r="209" spans="1:10" x14ac:dyDescent="0.25">
      <c r="A209" s="42" t="s">
        <v>23</v>
      </c>
      <c r="B209" s="5" t="s">
        <v>74</v>
      </c>
      <c r="C209" s="6">
        <f t="shared" si="100"/>
        <v>7000</v>
      </c>
      <c r="D209" s="6">
        <f t="shared" si="100"/>
        <v>7000</v>
      </c>
      <c r="E209" s="6">
        <f>D209</f>
        <v>7000</v>
      </c>
      <c r="F209" s="6">
        <f t="shared" si="100"/>
        <v>7000</v>
      </c>
      <c r="G209" s="6">
        <f t="shared" si="100"/>
        <v>7000</v>
      </c>
      <c r="H209" s="6">
        <f t="shared" si="100"/>
        <v>7000</v>
      </c>
      <c r="I209" s="11"/>
    </row>
    <row r="210" spans="1:10" x14ac:dyDescent="0.25">
      <c r="A210" s="4">
        <v>32</v>
      </c>
      <c r="B210" s="5" t="s">
        <v>12</v>
      </c>
      <c r="C210" s="6">
        <f>SUM(C211:C214)</f>
        <v>7000</v>
      </c>
      <c r="D210" s="6">
        <f t="shared" ref="D210:F210" si="101">SUM(D214:D214)</f>
        <v>7000</v>
      </c>
      <c r="E210" s="6">
        <f t="shared" ref="E210:E214" si="102">D210</f>
        <v>7000</v>
      </c>
      <c r="F210" s="6">
        <f t="shared" si="101"/>
        <v>7000</v>
      </c>
      <c r="G210" s="6">
        <v>7000</v>
      </c>
      <c r="H210" s="6">
        <f>G210</f>
        <v>7000</v>
      </c>
      <c r="I210" s="18"/>
    </row>
    <row r="211" spans="1:10" x14ac:dyDescent="0.25">
      <c r="A211" s="4">
        <v>321</v>
      </c>
      <c r="B211" s="5" t="s">
        <v>15</v>
      </c>
      <c r="C211" s="6">
        <v>909.24</v>
      </c>
      <c r="D211" s="6">
        <v>0</v>
      </c>
      <c r="E211" s="6">
        <f t="shared" si="102"/>
        <v>0</v>
      </c>
      <c r="F211" s="6">
        <v>0</v>
      </c>
      <c r="G211" s="6"/>
      <c r="H211" s="6"/>
      <c r="I211" s="18"/>
    </row>
    <row r="212" spans="1:10" x14ac:dyDescent="0.25">
      <c r="A212" s="4">
        <v>322</v>
      </c>
      <c r="B212" s="5" t="s">
        <v>16</v>
      </c>
      <c r="C212" s="6">
        <v>5578.76</v>
      </c>
      <c r="D212" s="6">
        <v>0</v>
      </c>
      <c r="E212" s="6">
        <f t="shared" si="102"/>
        <v>0</v>
      </c>
      <c r="F212" s="6">
        <v>0</v>
      </c>
      <c r="G212" s="6"/>
      <c r="H212" s="6"/>
      <c r="I212" s="18"/>
    </row>
    <row r="213" spans="1:10" x14ac:dyDescent="0.25">
      <c r="A213" s="4">
        <v>323</v>
      </c>
      <c r="B213" s="5" t="s">
        <v>54</v>
      </c>
      <c r="C213" s="6">
        <v>512</v>
      </c>
      <c r="D213" s="6">
        <v>0</v>
      </c>
      <c r="E213" s="6">
        <f t="shared" si="102"/>
        <v>0</v>
      </c>
      <c r="F213" s="6">
        <v>0</v>
      </c>
      <c r="G213" s="6"/>
      <c r="H213" s="6"/>
      <c r="I213" s="18"/>
    </row>
    <row r="214" spans="1:10" x14ac:dyDescent="0.25">
      <c r="A214" s="4">
        <v>329</v>
      </c>
      <c r="B214" s="5" t="s">
        <v>18</v>
      </c>
      <c r="C214" s="9">
        <v>0</v>
      </c>
      <c r="D214" s="9">
        <v>7000</v>
      </c>
      <c r="E214" s="6">
        <f t="shared" si="102"/>
        <v>7000</v>
      </c>
      <c r="F214" s="6">
        <v>7000</v>
      </c>
      <c r="G214" s="6"/>
      <c r="H214" s="6"/>
      <c r="I214" s="18"/>
    </row>
    <row r="215" spans="1:10" s="25" customFormat="1" x14ac:dyDescent="0.25">
      <c r="A215" s="4" t="s">
        <v>41</v>
      </c>
      <c r="B215" s="4" t="s">
        <v>42</v>
      </c>
      <c r="C215" s="6">
        <f>C216+C219</f>
        <v>6192.9</v>
      </c>
      <c r="D215" s="6">
        <f t="shared" ref="D215:H215" si="103">D216+D219</f>
        <v>8000</v>
      </c>
      <c r="E215" s="6">
        <f>D215</f>
        <v>8000</v>
      </c>
      <c r="F215" s="6">
        <f t="shared" si="103"/>
        <v>8000</v>
      </c>
      <c r="G215" s="6">
        <f t="shared" si="103"/>
        <v>8000</v>
      </c>
      <c r="H215" s="6">
        <f t="shared" si="103"/>
        <v>8000</v>
      </c>
      <c r="I215" s="7"/>
    </row>
    <row r="216" spans="1:10" x14ac:dyDescent="0.25">
      <c r="A216" s="42" t="s">
        <v>26</v>
      </c>
      <c r="B216" s="5" t="s">
        <v>77</v>
      </c>
      <c r="C216" s="6">
        <f>C217</f>
        <v>0</v>
      </c>
      <c r="D216" s="6">
        <f t="shared" ref="D216:D217" si="104">D217</f>
        <v>2000</v>
      </c>
      <c r="E216" s="6">
        <f>D216</f>
        <v>2000</v>
      </c>
      <c r="F216" s="6">
        <f t="shared" ref="F216:F217" si="105">F217</f>
        <v>0</v>
      </c>
      <c r="G216" s="6">
        <f t="shared" ref="G216" si="106">G217</f>
        <v>0</v>
      </c>
      <c r="H216" s="6">
        <f t="shared" ref="H216" si="107">H217</f>
        <v>0</v>
      </c>
      <c r="I216" s="18"/>
    </row>
    <row r="217" spans="1:10" x14ac:dyDescent="0.25">
      <c r="A217" s="4">
        <v>32</v>
      </c>
      <c r="B217" s="5" t="s">
        <v>12</v>
      </c>
      <c r="C217" s="6">
        <f>C218</f>
        <v>0</v>
      </c>
      <c r="D217" s="6">
        <f t="shared" si="104"/>
        <v>2000</v>
      </c>
      <c r="E217" s="6">
        <f t="shared" ref="E217:E221" si="108">D217</f>
        <v>2000</v>
      </c>
      <c r="F217" s="6">
        <f t="shared" si="105"/>
        <v>0</v>
      </c>
      <c r="G217" s="6">
        <v>0</v>
      </c>
      <c r="H217" s="6">
        <v>0</v>
      </c>
      <c r="I217" s="18"/>
    </row>
    <row r="218" spans="1:10" x14ac:dyDescent="0.25">
      <c r="A218" s="4">
        <v>322</v>
      </c>
      <c r="B218" s="5" t="s">
        <v>16</v>
      </c>
      <c r="C218" s="6">
        <v>0</v>
      </c>
      <c r="D218" s="6">
        <v>2000</v>
      </c>
      <c r="E218" s="6">
        <f t="shared" si="108"/>
        <v>2000</v>
      </c>
      <c r="F218" s="6">
        <v>0</v>
      </c>
      <c r="G218" s="6"/>
      <c r="H218" s="6"/>
      <c r="I218" s="18"/>
    </row>
    <row r="219" spans="1:10" ht="14.45" customHeight="1" x14ac:dyDescent="0.25">
      <c r="A219" s="4">
        <v>53060</v>
      </c>
      <c r="B219" s="5" t="s">
        <v>162</v>
      </c>
      <c r="C219" s="6">
        <f t="shared" ref="C219:H220" si="109">C220</f>
        <v>6192.9</v>
      </c>
      <c r="D219" s="6">
        <f t="shared" si="109"/>
        <v>6000</v>
      </c>
      <c r="E219" s="6">
        <f t="shared" si="108"/>
        <v>6000</v>
      </c>
      <c r="F219" s="6">
        <f t="shared" si="109"/>
        <v>8000</v>
      </c>
      <c r="G219" s="6">
        <f t="shared" si="109"/>
        <v>8000</v>
      </c>
      <c r="H219" s="6">
        <f t="shared" si="109"/>
        <v>8000</v>
      </c>
      <c r="I219" s="18"/>
    </row>
    <row r="220" spans="1:10" x14ac:dyDescent="0.25">
      <c r="A220" s="4">
        <v>32</v>
      </c>
      <c r="B220" s="5" t="s">
        <v>12</v>
      </c>
      <c r="C220" s="6">
        <f t="shared" si="109"/>
        <v>6192.9</v>
      </c>
      <c r="D220" s="6">
        <f t="shared" si="109"/>
        <v>6000</v>
      </c>
      <c r="E220" s="6">
        <f t="shared" si="108"/>
        <v>6000</v>
      </c>
      <c r="F220" s="6">
        <f t="shared" si="109"/>
        <v>8000</v>
      </c>
      <c r="G220" s="6">
        <v>8000</v>
      </c>
      <c r="H220" s="6">
        <f>G220</f>
        <v>8000</v>
      </c>
    </row>
    <row r="221" spans="1:10" x14ac:dyDescent="0.25">
      <c r="A221" s="4">
        <v>322</v>
      </c>
      <c r="B221" s="5" t="s">
        <v>16</v>
      </c>
      <c r="C221" s="9">
        <v>6192.9</v>
      </c>
      <c r="D221" s="9">
        <v>6000</v>
      </c>
      <c r="E221" s="6">
        <f t="shared" si="108"/>
        <v>6000</v>
      </c>
      <c r="F221" s="6">
        <v>8000</v>
      </c>
      <c r="G221" s="6"/>
      <c r="H221" s="6"/>
    </row>
    <row r="222" spans="1:10" ht="30" x14ac:dyDescent="0.25">
      <c r="A222" s="47">
        <v>2302</v>
      </c>
      <c r="B222" s="47" t="s">
        <v>158</v>
      </c>
      <c r="C222" s="48">
        <f>C223+C227+C235</f>
        <v>27667</v>
      </c>
      <c r="D222" s="48">
        <f t="shared" ref="D222:H222" si="110">D223+D227+D235</f>
        <v>27784.400000000001</v>
      </c>
      <c r="E222" s="48">
        <f>D222</f>
        <v>27784.400000000001</v>
      </c>
      <c r="F222" s="48">
        <f t="shared" si="110"/>
        <v>500</v>
      </c>
      <c r="G222" s="48">
        <f t="shared" si="110"/>
        <v>500</v>
      </c>
      <c r="H222" s="48">
        <f t="shared" si="110"/>
        <v>500</v>
      </c>
      <c r="I222" s="11"/>
    </row>
    <row r="223" spans="1:10" s="25" customFormat="1" ht="30" x14ac:dyDescent="0.25">
      <c r="A223" s="5" t="s">
        <v>107</v>
      </c>
      <c r="B223" s="5" t="s">
        <v>108</v>
      </c>
      <c r="C223" s="6">
        <f t="shared" ref="C223:H225" si="111">C224</f>
        <v>567</v>
      </c>
      <c r="D223" s="6">
        <f t="shared" si="111"/>
        <v>500</v>
      </c>
      <c r="E223" s="6">
        <f>D223</f>
        <v>500</v>
      </c>
      <c r="F223" s="6">
        <f t="shared" si="111"/>
        <v>500</v>
      </c>
      <c r="G223" s="6">
        <f t="shared" si="111"/>
        <v>500</v>
      </c>
      <c r="H223" s="6">
        <f t="shared" si="111"/>
        <v>500</v>
      </c>
      <c r="I223" s="7"/>
    </row>
    <row r="224" spans="1:10" ht="14.45" customHeight="1" x14ac:dyDescent="0.25">
      <c r="A224" s="5">
        <v>53060</v>
      </c>
      <c r="B224" s="5" t="s">
        <v>162</v>
      </c>
      <c r="C224" s="6">
        <f t="shared" si="111"/>
        <v>567</v>
      </c>
      <c r="D224" s="6">
        <f t="shared" si="111"/>
        <v>500</v>
      </c>
      <c r="E224" s="6">
        <f>D224</f>
        <v>500</v>
      </c>
      <c r="F224" s="6">
        <f t="shared" si="111"/>
        <v>500</v>
      </c>
      <c r="G224" s="6">
        <f t="shared" si="111"/>
        <v>500</v>
      </c>
      <c r="H224" s="6">
        <f t="shared" si="111"/>
        <v>500</v>
      </c>
      <c r="I224" s="11"/>
      <c r="J224" s="23"/>
    </row>
    <row r="225" spans="1:10" x14ac:dyDescent="0.25">
      <c r="A225" s="5">
        <v>32</v>
      </c>
      <c r="B225" s="5" t="s">
        <v>12</v>
      </c>
      <c r="C225" s="6">
        <f t="shared" si="111"/>
        <v>567</v>
      </c>
      <c r="D225" s="6">
        <f t="shared" si="111"/>
        <v>500</v>
      </c>
      <c r="E225" s="6">
        <f t="shared" ref="E225:E226" si="112">D225</f>
        <v>500</v>
      </c>
      <c r="F225" s="6">
        <f t="shared" si="111"/>
        <v>500</v>
      </c>
      <c r="G225" s="6">
        <v>500</v>
      </c>
      <c r="H225" s="6">
        <f>G225</f>
        <v>500</v>
      </c>
      <c r="I225" s="11"/>
    </row>
    <row r="226" spans="1:10" x14ac:dyDescent="0.25">
      <c r="A226" s="4">
        <v>322</v>
      </c>
      <c r="B226" s="5" t="s">
        <v>16</v>
      </c>
      <c r="C226" s="9">
        <v>567</v>
      </c>
      <c r="D226" s="9">
        <v>500</v>
      </c>
      <c r="E226" s="6">
        <f t="shared" si="112"/>
        <v>500</v>
      </c>
      <c r="F226" s="6">
        <v>500</v>
      </c>
      <c r="G226" s="6"/>
      <c r="H226" s="6"/>
      <c r="I226" s="11"/>
    </row>
    <row r="227" spans="1:10" s="25" customFormat="1" x14ac:dyDescent="0.25">
      <c r="A227" s="4" t="s">
        <v>132</v>
      </c>
      <c r="B227" s="4" t="s">
        <v>133</v>
      </c>
      <c r="C227" s="9">
        <v>27100</v>
      </c>
      <c r="D227" s="9">
        <f t="shared" ref="D227:H227" si="113">D228</f>
        <v>24284.400000000001</v>
      </c>
      <c r="E227" s="9">
        <f>D227</f>
        <v>24284.400000000001</v>
      </c>
      <c r="F227" s="9">
        <f t="shared" si="113"/>
        <v>0</v>
      </c>
      <c r="G227" s="9">
        <f t="shared" si="113"/>
        <v>0</v>
      </c>
      <c r="H227" s="9">
        <f t="shared" si="113"/>
        <v>0</v>
      </c>
      <c r="I227" s="7"/>
    </row>
    <row r="228" spans="1:10" x14ac:dyDescent="0.25">
      <c r="A228" s="42" t="s">
        <v>59</v>
      </c>
      <c r="B228" s="5" t="s">
        <v>83</v>
      </c>
      <c r="C228" s="9">
        <v>27100</v>
      </c>
      <c r="D228" s="9">
        <f t="shared" ref="D228:H228" si="114">D230+D233</f>
        <v>24284.400000000001</v>
      </c>
      <c r="E228" s="9">
        <f>D228</f>
        <v>24284.400000000001</v>
      </c>
      <c r="F228" s="9">
        <f t="shared" si="114"/>
        <v>0</v>
      </c>
      <c r="G228" s="9">
        <f t="shared" si="114"/>
        <v>0</v>
      </c>
      <c r="H228" s="9">
        <f t="shared" si="114"/>
        <v>0</v>
      </c>
      <c r="I228" s="11"/>
    </row>
    <row r="229" spans="1:10" s="57" customFormat="1" x14ac:dyDescent="0.25">
      <c r="A229" s="58" t="s">
        <v>169</v>
      </c>
      <c r="B229" s="54" t="s">
        <v>170</v>
      </c>
      <c r="C229" s="55">
        <v>10246.77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60"/>
      <c r="J229" s="62"/>
    </row>
    <row r="230" spans="1:10" x14ac:dyDescent="0.25">
      <c r="A230" s="4">
        <v>32</v>
      </c>
      <c r="B230" s="5" t="s">
        <v>12</v>
      </c>
      <c r="C230" s="9">
        <f>SUM(C231:C232)</f>
        <v>12825.73</v>
      </c>
      <c r="D230" s="9">
        <f t="shared" ref="D230:F230" si="115">SUM(D231:D232)</f>
        <v>3204.78</v>
      </c>
      <c r="E230" s="9">
        <f t="shared" ref="E230:E234" si="116">D230</f>
        <v>3204.78</v>
      </c>
      <c r="F230" s="9">
        <f t="shared" si="115"/>
        <v>0</v>
      </c>
      <c r="G230" s="6">
        <v>0</v>
      </c>
      <c r="H230" s="6">
        <v>0</v>
      </c>
      <c r="I230" s="11"/>
    </row>
    <row r="231" spans="1:10" x14ac:dyDescent="0.25">
      <c r="A231" s="4">
        <v>322</v>
      </c>
      <c r="B231" s="5" t="s">
        <v>16</v>
      </c>
      <c r="C231" s="9">
        <v>12825.73</v>
      </c>
      <c r="D231" s="9">
        <f>2204.78</f>
        <v>2204.7800000000002</v>
      </c>
      <c r="E231" s="9">
        <f t="shared" si="116"/>
        <v>2204.7800000000002</v>
      </c>
      <c r="F231" s="6">
        <v>0</v>
      </c>
      <c r="G231" s="6"/>
      <c r="H231" s="6"/>
      <c r="I231" s="11"/>
    </row>
    <row r="232" spans="1:10" x14ac:dyDescent="0.25">
      <c r="A232" s="4">
        <v>323</v>
      </c>
      <c r="B232" s="5" t="s">
        <v>54</v>
      </c>
      <c r="C232" s="9">
        <v>0</v>
      </c>
      <c r="D232" s="9">
        <f>1000</f>
        <v>1000</v>
      </c>
      <c r="E232" s="9">
        <f t="shared" si="116"/>
        <v>1000</v>
      </c>
      <c r="F232" s="6">
        <v>0</v>
      </c>
      <c r="G232" s="6"/>
      <c r="H232" s="6"/>
      <c r="I232" s="11"/>
    </row>
    <row r="233" spans="1:10" x14ac:dyDescent="0.25">
      <c r="A233" s="4">
        <v>42</v>
      </c>
      <c r="B233" s="5" t="s">
        <v>40</v>
      </c>
      <c r="C233" s="9">
        <v>4027.5</v>
      </c>
      <c r="D233" s="9">
        <f t="shared" ref="D233:F233" si="117">D234</f>
        <v>21079.620000000003</v>
      </c>
      <c r="E233" s="9">
        <f t="shared" si="116"/>
        <v>21079.620000000003</v>
      </c>
      <c r="F233" s="9">
        <f t="shared" si="117"/>
        <v>0</v>
      </c>
      <c r="G233" s="6">
        <v>0</v>
      </c>
      <c r="H233" s="6">
        <v>0</v>
      </c>
      <c r="I233" s="11"/>
    </row>
    <row r="234" spans="1:10" x14ac:dyDescent="0.25">
      <c r="A234" s="4">
        <v>422</v>
      </c>
      <c r="B234" s="5" t="s">
        <v>36</v>
      </c>
      <c r="C234" s="9">
        <v>4027.5</v>
      </c>
      <c r="D234" s="9">
        <f>17741.97+2548.75+788.9</f>
        <v>21079.620000000003</v>
      </c>
      <c r="E234" s="9">
        <f t="shared" si="116"/>
        <v>21079.620000000003</v>
      </c>
      <c r="F234" s="6">
        <v>0</v>
      </c>
      <c r="G234" s="6"/>
      <c r="H234" s="6"/>
      <c r="I234" s="11"/>
    </row>
    <row r="235" spans="1:10" s="25" customFormat="1" x14ac:dyDescent="0.25">
      <c r="A235" s="4" t="s">
        <v>134</v>
      </c>
      <c r="B235" s="4" t="s">
        <v>135</v>
      </c>
      <c r="C235" s="9">
        <f>C236</f>
        <v>0</v>
      </c>
      <c r="D235" s="9">
        <f t="shared" ref="D235:H237" si="118">D236</f>
        <v>3000</v>
      </c>
      <c r="E235" s="9">
        <f>D235</f>
        <v>3000</v>
      </c>
      <c r="F235" s="9">
        <f t="shared" si="118"/>
        <v>0</v>
      </c>
      <c r="G235" s="9">
        <f t="shared" si="118"/>
        <v>0</v>
      </c>
      <c r="H235" s="9">
        <f t="shared" si="118"/>
        <v>0</v>
      </c>
      <c r="I235" s="7"/>
    </row>
    <row r="236" spans="1:10" x14ac:dyDescent="0.25">
      <c r="A236" s="42" t="s">
        <v>23</v>
      </c>
      <c r="B236" s="5" t="s">
        <v>74</v>
      </c>
      <c r="C236" s="9">
        <f>C237</f>
        <v>0</v>
      </c>
      <c r="D236" s="9">
        <f t="shared" si="118"/>
        <v>3000</v>
      </c>
      <c r="E236" s="9">
        <f>D236</f>
        <v>3000</v>
      </c>
      <c r="F236" s="9">
        <f t="shared" si="118"/>
        <v>0</v>
      </c>
      <c r="G236" s="9">
        <f t="shared" si="118"/>
        <v>0</v>
      </c>
      <c r="H236" s="9">
        <f t="shared" si="118"/>
        <v>0</v>
      </c>
      <c r="I236" s="11"/>
    </row>
    <row r="237" spans="1:10" x14ac:dyDescent="0.25">
      <c r="A237" s="4">
        <v>32</v>
      </c>
      <c r="B237" s="5" t="s">
        <v>12</v>
      </c>
      <c r="C237" s="9">
        <f>C238</f>
        <v>0</v>
      </c>
      <c r="D237" s="9">
        <f t="shared" si="118"/>
        <v>3000</v>
      </c>
      <c r="E237" s="9">
        <f t="shared" ref="E237:E238" si="119">D237</f>
        <v>3000</v>
      </c>
      <c r="F237" s="9">
        <f t="shared" si="118"/>
        <v>0</v>
      </c>
      <c r="G237" s="6">
        <v>0</v>
      </c>
      <c r="H237" s="6">
        <v>0</v>
      </c>
      <c r="I237" s="11"/>
    </row>
    <row r="238" spans="1:10" x14ac:dyDescent="0.25">
      <c r="A238" s="4">
        <v>322</v>
      </c>
      <c r="B238" s="5" t="s">
        <v>16</v>
      </c>
      <c r="C238" s="9">
        <v>0</v>
      </c>
      <c r="D238" s="9">
        <v>3000</v>
      </c>
      <c r="E238" s="9">
        <f t="shared" si="119"/>
        <v>3000</v>
      </c>
      <c r="F238" s="6">
        <v>0</v>
      </c>
      <c r="G238" s="6"/>
      <c r="H238" s="6"/>
      <c r="I238" s="11"/>
    </row>
    <row r="239" spans="1:10" x14ac:dyDescent="0.25">
      <c r="A239" s="47">
        <v>2401</v>
      </c>
      <c r="B239" s="47" t="s">
        <v>136</v>
      </c>
      <c r="C239" s="49">
        <f>C240+C244</f>
        <v>52077.100000000006</v>
      </c>
      <c r="D239" s="49">
        <f t="shared" ref="D239:H242" si="120">D240</f>
        <v>40793.129999999997</v>
      </c>
      <c r="E239" s="49">
        <f>D239</f>
        <v>40793.129999999997</v>
      </c>
      <c r="F239" s="49">
        <f t="shared" si="120"/>
        <v>0</v>
      </c>
      <c r="G239" s="49">
        <f t="shared" si="120"/>
        <v>0</v>
      </c>
      <c r="H239" s="49">
        <f t="shared" si="120"/>
        <v>0</v>
      </c>
      <c r="I239" s="11"/>
    </row>
    <row r="240" spans="1:10" s="25" customFormat="1" ht="27.6" customHeight="1" x14ac:dyDescent="0.25">
      <c r="A240" s="4" t="s">
        <v>137</v>
      </c>
      <c r="B240" s="5" t="s">
        <v>163</v>
      </c>
      <c r="C240" s="9">
        <f>C241</f>
        <v>0</v>
      </c>
      <c r="D240" s="9">
        <f t="shared" si="120"/>
        <v>40793.129999999997</v>
      </c>
      <c r="E240" s="9">
        <f>D240</f>
        <v>40793.129999999997</v>
      </c>
      <c r="F240" s="9">
        <f t="shared" si="120"/>
        <v>0</v>
      </c>
      <c r="G240" s="9">
        <f t="shared" si="120"/>
        <v>0</v>
      </c>
      <c r="H240" s="9">
        <f t="shared" si="120"/>
        <v>0</v>
      </c>
      <c r="I240" s="7"/>
    </row>
    <row r="241" spans="1:9" x14ac:dyDescent="0.25">
      <c r="A241" s="42" t="s">
        <v>14</v>
      </c>
      <c r="B241" s="5" t="s">
        <v>73</v>
      </c>
      <c r="C241" s="9">
        <f>C242</f>
        <v>0</v>
      </c>
      <c r="D241" s="9">
        <f t="shared" si="120"/>
        <v>40793.129999999997</v>
      </c>
      <c r="E241" s="9">
        <f>D241</f>
        <v>40793.129999999997</v>
      </c>
      <c r="F241" s="9">
        <f t="shared" si="120"/>
        <v>0</v>
      </c>
      <c r="G241" s="9">
        <f t="shared" si="120"/>
        <v>0</v>
      </c>
      <c r="H241" s="9">
        <f t="shared" si="120"/>
        <v>0</v>
      </c>
      <c r="I241" s="11"/>
    </row>
    <row r="242" spans="1:9" x14ac:dyDescent="0.25">
      <c r="A242" s="4">
        <v>32</v>
      </c>
      <c r="B242" s="5" t="s">
        <v>12</v>
      </c>
      <c r="C242" s="9">
        <f>C243</f>
        <v>0</v>
      </c>
      <c r="D242" s="9">
        <f t="shared" si="120"/>
        <v>40793.129999999997</v>
      </c>
      <c r="E242" s="9">
        <f t="shared" ref="E242:E243" si="121">D242</f>
        <v>40793.129999999997</v>
      </c>
      <c r="F242" s="9">
        <f t="shared" si="120"/>
        <v>0</v>
      </c>
      <c r="G242" s="6">
        <v>0</v>
      </c>
      <c r="H242" s="6">
        <v>0</v>
      </c>
      <c r="I242" s="11"/>
    </row>
    <row r="243" spans="1:9" x14ac:dyDescent="0.25">
      <c r="A243" s="4">
        <v>323</v>
      </c>
      <c r="B243" s="5" t="s">
        <v>54</v>
      </c>
      <c r="C243" s="9">
        <v>0</v>
      </c>
      <c r="D243" s="9">
        <v>40793.129999999997</v>
      </c>
      <c r="E243" s="9">
        <f t="shared" si="121"/>
        <v>40793.129999999997</v>
      </c>
      <c r="F243" s="6">
        <v>0</v>
      </c>
      <c r="G243" s="6"/>
      <c r="H243" s="6"/>
      <c r="I243" s="11"/>
    </row>
    <row r="244" spans="1:9" s="25" customFormat="1" ht="30" x14ac:dyDescent="0.25">
      <c r="A244" s="4" t="s">
        <v>148</v>
      </c>
      <c r="B244" s="5" t="s">
        <v>149</v>
      </c>
      <c r="C244" s="9">
        <f>C245+C248</f>
        <v>52077.100000000006</v>
      </c>
      <c r="D244" s="9">
        <f t="shared" ref="D244:F244" si="122">D245+D248</f>
        <v>0</v>
      </c>
      <c r="E244" s="9">
        <f>D244</f>
        <v>0</v>
      </c>
      <c r="F244" s="9">
        <f t="shared" si="122"/>
        <v>0</v>
      </c>
      <c r="G244" s="9">
        <f t="shared" ref="G244" si="123">G245+G248</f>
        <v>0</v>
      </c>
      <c r="H244" s="9">
        <f t="shared" ref="H244" si="124">H245+H248</f>
        <v>0</v>
      </c>
      <c r="I244" s="7"/>
    </row>
    <row r="245" spans="1:9" x14ac:dyDescent="0.25">
      <c r="A245" s="42" t="s">
        <v>23</v>
      </c>
      <c r="B245" s="5" t="s">
        <v>74</v>
      </c>
      <c r="C245" s="9">
        <f>C246</f>
        <v>49338.55</v>
      </c>
      <c r="D245" s="9">
        <f t="shared" ref="D245:F246" si="125">D246</f>
        <v>0</v>
      </c>
      <c r="E245" s="9">
        <f>D245</f>
        <v>0</v>
      </c>
      <c r="F245" s="9">
        <f t="shared" si="125"/>
        <v>0</v>
      </c>
      <c r="G245" s="9">
        <f t="shared" ref="G245" si="126">G246</f>
        <v>0</v>
      </c>
      <c r="H245" s="9">
        <f t="shared" ref="H245" si="127">H246</f>
        <v>0</v>
      </c>
      <c r="I245" s="11"/>
    </row>
    <row r="246" spans="1:9" x14ac:dyDescent="0.25">
      <c r="A246" s="4">
        <v>32</v>
      </c>
      <c r="B246" s="5" t="s">
        <v>12</v>
      </c>
      <c r="C246" s="9">
        <f>C247</f>
        <v>49338.55</v>
      </c>
      <c r="D246" s="9">
        <f t="shared" si="125"/>
        <v>0</v>
      </c>
      <c r="E246" s="9">
        <f t="shared" ref="E246:E250" si="128">D246</f>
        <v>0</v>
      </c>
      <c r="F246" s="9">
        <f t="shared" si="125"/>
        <v>0</v>
      </c>
      <c r="G246" s="6">
        <v>0</v>
      </c>
      <c r="H246" s="6">
        <v>0</v>
      </c>
      <c r="I246" s="11"/>
    </row>
    <row r="247" spans="1:9" x14ac:dyDescent="0.25">
      <c r="A247" s="4">
        <v>323</v>
      </c>
      <c r="B247" s="5" t="s">
        <v>54</v>
      </c>
      <c r="C247" s="9">
        <v>49338.55</v>
      </c>
      <c r="D247" s="9">
        <v>0</v>
      </c>
      <c r="E247" s="9">
        <f t="shared" si="128"/>
        <v>0</v>
      </c>
      <c r="F247" s="6">
        <v>0</v>
      </c>
      <c r="G247" s="6"/>
      <c r="H247" s="6"/>
      <c r="I247" s="11"/>
    </row>
    <row r="248" spans="1:9" x14ac:dyDescent="0.25">
      <c r="A248" s="4">
        <v>62300</v>
      </c>
      <c r="B248" s="5" t="s">
        <v>106</v>
      </c>
      <c r="C248" s="9">
        <f>C249</f>
        <v>2738.55</v>
      </c>
      <c r="D248" s="9">
        <f t="shared" ref="D248:F249" si="129">D249</f>
        <v>0</v>
      </c>
      <c r="E248" s="9">
        <f t="shared" si="128"/>
        <v>0</v>
      </c>
      <c r="F248" s="9">
        <f t="shared" si="129"/>
        <v>0</v>
      </c>
      <c r="G248" s="9">
        <f t="shared" ref="G248" si="130">G249</f>
        <v>0</v>
      </c>
      <c r="H248" s="9">
        <f t="shared" ref="H248" si="131">H249</f>
        <v>0</v>
      </c>
      <c r="I248" s="11"/>
    </row>
    <row r="249" spans="1:9" x14ac:dyDescent="0.25">
      <c r="A249" s="4">
        <v>42</v>
      </c>
      <c r="B249" s="5" t="s">
        <v>40</v>
      </c>
      <c r="C249" s="9">
        <f>C250</f>
        <v>2738.55</v>
      </c>
      <c r="D249" s="9">
        <f t="shared" si="129"/>
        <v>0</v>
      </c>
      <c r="E249" s="9">
        <f t="shared" si="128"/>
        <v>0</v>
      </c>
      <c r="F249" s="9">
        <f t="shared" si="129"/>
        <v>0</v>
      </c>
      <c r="G249" s="6">
        <v>0</v>
      </c>
      <c r="H249" s="6">
        <v>0</v>
      </c>
      <c r="I249" s="11"/>
    </row>
    <row r="250" spans="1:9" x14ac:dyDescent="0.25">
      <c r="A250" s="4">
        <v>421</v>
      </c>
      <c r="B250" s="5" t="s">
        <v>150</v>
      </c>
      <c r="C250" s="9">
        <v>2738.55</v>
      </c>
      <c r="D250" s="9">
        <v>0</v>
      </c>
      <c r="E250" s="9">
        <f t="shared" si="128"/>
        <v>0</v>
      </c>
      <c r="F250" s="6">
        <v>0</v>
      </c>
      <c r="G250" s="6"/>
      <c r="H250" s="6"/>
      <c r="I250" s="11"/>
    </row>
    <row r="251" spans="1:9" x14ac:dyDescent="0.25">
      <c r="A251" s="47">
        <v>2403</v>
      </c>
      <c r="B251" s="47" t="s">
        <v>138</v>
      </c>
      <c r="C251" s="49">
        <f>C252</f>
        <v>11582.48</v>
      </c>
      <c r="D251" s="49">
        <f t="shared" ref="D251:H254" si="132">D252</f>
        <v>3125</v>
      </c>
      <c r="E251" s="49">
        <f>D251</f>
        <v>3125</v>
      </c>
      <c r="F251" s="49">
        <f t="shared" si="132"/>
        <v>0</v>
      </c>
      <c r="G251" s="49">
        <f t="shared" si="132"/>
        <v>0</v>
      </c>
      <c r="H251" s="49">
        <f t="shared" si="132"/>
        <v>0</v>
      </c>
      <c r="I251" s="11"/>
    </row>
    <row r="252" spans="1:9" s="25" customFormat="1" x14ac:dyDescent="0.25">
      <c r="A252" s="4" t="s">
        <v>139</v>
      </c>
      <c r="B252" s="4" t="s">
        <v>140</v>
      </c>
      <c r="C252" s="9">
        <f>C253</f>
        <v>11582.48</v>
      </c>
      <c r="D252" s="9">
        <f t="shared" si="132"/>
        <v>3125</v>
      </c>
      <c r="E252" s="9">
        <f>D252</f>
        <v>3125</v>
      </c>
      <c r="F252" s="9">
        <f t="shared" si="132"/>
        <v>0</v>
      </c>
      <c r="G252" s="9">
        <f t="shared" si="132"/>
        <v>0</v>
      </c>
      <c r="H252" s="9">
        <f t="shared" si="132"/>
        <v>0</v>
      </c>
      <c r="I252" s="7"/>
    </row>
    <row r="253" spans="1:9" ht="30" x14ac:dyDescent="0.25">
      <c r="A253" s="42" t="s">
        <v>141</v>
      </c>
      <c r="B253" s="5" t="s">
        <v>124</v>
      </c>
      <c r="C253" s="9">
        <f>C254</f>
        <v>11582.48</v>
      </c>
      <c r="D253" s="9">
        <f t="shared" si="132"/>
        <v>3125</v>
      </c>
      <c r="E253" s="9">
        <f>D253</f>
        <v>3125</v>
      </c>
      <c r="F253" s="9">
        <f t="shared" si="132"/>
        <v>0</v>
      </c>
      <c r="G253" s="9">
        <f t="shared" si="132"/>
        <v>0</v>
      </c>
      <c r="H253" s="9">
        <f t="shared" si="132"/>
        <v>0</v>
      </c>
      <c r="I253" s="11"/>
    </row>
    <row r="254" spans="1:9" x14ac:dyDescent="0.25">
      <c r="A254" s="4">
        <v>45</v>
      </c>
      <c r="B254" s="5" t="s">
        <v>142</v>
      </c>
      <c r="C254" s="9">
        <f>C255</f>
        <v>11582.48</v>
      </c>
      <c r="D254" s="9">
        <f t="shared" si="132"/>
        <v>3125</v>
      </c>
      <c r="E254" s="9">
        <f t="shared" ref="E254:E255" si="133">D254</f>
        <v>3125</v>
      </c>
      <c r="F254" s="9">
        <f t="shared" si="132"/>
        <v>0</v>
      </c>
      <c r="G254" s="6">
        <v>0</v>
      </c>
      <c r="H254" s="6">
        <v>0</v>
      </c>
      <c r="I254" s="11"/>
    </row>
    <row r="255" spans="1:9" x14ac:dyDescent="0.25">
      <c r="A255" s="4">
        <v>451</v>
      </c>
      <c r="B255" s="5" t="s">
        <v>143</v>
      </c>
      <c r="C255" s="9">
        <v>11582.48</v>
      </c>
      <c r="D255" s="9">
        <v>3125</v>
      </c>
      <c r="E255" s="9">
        <f t="shared" si="133"/>
        <v>3125</v>
      </c>
      <c r="F255" s="6">
        <v>0</v>
      </c>
      <c r="G255" s="6"/>
      <c r="H255" s="6"/>
      <c r="I255" s="11"/>
    </row>
    <row r="256" spans="1:9" x14ac:dyDescent="0.25">
      <c r="A256" s="47">
        <v>2405</v>
      </c>
      <c r="B256" s="47" t="s">
        <v>57</v>
      </c>
      <c r="C256" s="48">
        <f t="shared" ref="C256:H256" si="134">C257+C270</f>
        <v>16946.25</v>
      </c>
      <c r="D256" s="48">
        <f t="shared" si="134"/>
        <v>18310.68</v>
      </c>
      <c r="E256" s="48">
        <f>D256</f>
        <v>18310.68</v>
      </c>
      <c r="F256" s="48">
        <f t="shared" si="134"/>
        <v>5500</v>
      </c>
      <c r="G256" s="48">
        <f t="shared" si="134"/>
        <v>5500</v>
      </c>
      <c r="H256" s="48">
        <f t="shared" si="134"/>
        <v>5500</v>
      </c>
      <c r="I256" s="11"/>
    </row>
    <row r="257" spans="1:11" s="25" customFormat="1" x14ac:dyDescent="0.25">
      <c r="A257" s="4" t="s">
        <v>35</v>
      </c>
      <c r="B257" s="4" t="s">
        <v>58</v>
      </c>
      <c r="C257" s="6">
        <f>C258+C261+C264</f>
        <v>8760</v>
      </c>
      <c r="D257" s="6">
        <f t="shared" ref="D257:H257" si="135">D258+D261+D264</f>
        <v>14810.68</v>
      </c>
      <c r="E257" s="6">
        <f>D257</f>
        <v>14810.68</v>
      </c>
      <c r="F257" s="6">
        <f t="shared" si="135"/>
        <v>2000</v>
      </c>
      <c r="G257" s="6">
        <f t="shared" si="135"/>
        <v>2000</v>
      </c>
      <c r="H257" s="6">
        <f t="shared" si="135"/>
        <v>2000</v>
      </c>
      <c r="I257" s="7"/>
    </row>
    <row r="258" spans="1:11" x14ac:dyDescent="0.25">
      <c r="A258" s="42" t="s">
        <v>31</v>
      </c>
      <c r="B258" s="5" t="s">
        <v>79</v>
      </c>
      <c r="C258" s="6">
        <f t="shared" ref="C258:H258" si="136">C259</f>
        <v>1994.06</v>
      </c>
      <c r="D258" s="6">
        <f t="shared" si="136"/>
        <v>5000</v>
      </c>
      <c r="E258" s="6">
        <f>D258</f>
        <v>5000</v>
      </c>
      <c r="F258" s="6">
        <f t="shared" si="136"/>
        <v>1000</v>
      </c>
      <c r="G258" s="6">
        <f t="shared" si="136"/>
        <v>1000</v>
      </c>
      <c r="H258" s="6">
        <f t="shared" si="136"/>
        <v>1000</v>
      </c>
      <c r="I258" s="11"/>
    </row>
    <row r="259" spans="1:11" x14ac:dyDescent="0.25">
      <c r="A259" s="4">
        <v>42</v>
      </c>
      <c r="B259" s="5" t="s">
        <v>40</v>
      </c>
      <c r="C259" s="6">
        <f t="shared" ref="C259:F259" si="137">C260</f>
        <v>1994.06</v>
      </c>
      <c r="D259" s="6">
        <f t="shared" si="137"/>
        <v>5000</v>
      </c>
      <c r="E259" s="6">
        <f t="shared" ref="E259:E269" si="138">D259</f>
        <v>5000</v>
      </c>
      <c r="F259" s="6">
        <f t="shared" si="137"/>
        <v>1000</v>
      </c>
      <c r="G259" s="6">
        <v>1000</v>
      </c>
      <c r="H259" s="6">
        <f>G259</f>
        <v>1000</v>
      </c>
      <c r="I259" s="18"/>
    </row>
    <row r="260" spans="1:11" x14ac:dyDescent="0.25">
      <c r="A260" s="4">
        <v>422</v>
      </c>
      <c r="B260" s="5" t="s">
        <v>36</v>
      </c>
      <c r="C260" s="9">
        <v>1994.06</v>
      </c>
      <c r="D260" s="9">
        <v>5000</v>
      </c>
      <c r="E260" s="6">
        <f t="shared" si="138"/>
        <v>5000</v>
      </c>
      <c r="F260" s="6">
        <v>1000</v>
      </c>
      <c r="G260" s="6"/>
      <c r="H260" s="6"/>
      <c r="I260" s="18"/>
    </row>
    <row r="261" spans="1:11" ht="30" x14ac:dyDescent="0.25">
      <c r="A261" s="4">
        <v>48006</v>
      </c>
      <c r="B261" s="5" t="s">
        <v>124</v>
      </c>
      <c r="C261" s="9">
        <f>C262</f>
        <v>0</v>
      </c>
      <c r="D261" s="9">
        <f t="shared" ref="D261:F262" si="139">D262</f>
        <v>6540.68</v>
      </c>
      <c r="E261" s="6">
        <f t="shared" si="138"/>
        <v>6540.68</v>
      </c>
      <c r="F261" s="9">
        <f t="shared" si="139"/>
        <v>0</v>
      </c>
      <c r="G261" s="9">
        <f t="shared" ref="G261" si="140">G262</f>
        <v>0</v>
      </c>
      <c r="H261" s="9">
        <f t="shared" ref="H261" si="141">H262</f>
        <v>0</v>
      </c>
      <c r="I261" s="18"/>
    </row>
    <row r="262" spans="1:11" x14ac:dyDescent="0.25">
      <c r="A262" s="4">
        <v>42</v>
      </c>
      <c r="B262" s="5" t="s">
        <v>40</v>
      </c>
      <c r="C262" s="9">
        <f>C263</f>
        <v>0</v>
      </c>
      <c r="D262" s="9">
        <f t="shared" si="139"/>
        <v>6540.68</v>
      </c>
      <c r="E262" s="6">
        <f t="shared" si="138"/>
        <v>6540.68</v>
      </c>
      <c r="F262" s="9">
        <f t="shared" si="139"/>
        <v>0</v>
      </c>
      <c r="G262" s="6">
        <v>0</v>
      </c>
      <c r="H262" s="6">
        <v>0</v>
      </c>
      <c r="I262" s="18"/>
    </row>
    <row r="263" spans="1:11" x14ac:dyDescent="0.25">
      <c r="A263" s="4">
        <v>422</v>
      </c>
      <c r="B263" s="5" t="s">
        <v>36</v>
      </c>
      <c r="C263" s="9">
        <v>0</v>
      </c>
      <c r="D263" s="9">
        <v>6540.68</v>
      </c>
      <c r="E263" s="6">
        <f t="shared" si="138"/>
        <v>6540.68</v>
      </c>
      <c r="F263" s="6">
        <v>0</v>
      </c>
      <c r="G263" s="6"/>
      <c r="H263" s="6"/>
      <c r="I263" s="18"/>
    </row>
    <row r="264" spans="1:11" x14ac:dyDescent="0.25">
      <c r="A264" s="42" t="s">
        <v>32</v>
      </c>
      <c r="B264" s="5" t="s">
        <v>80</v>
      </c>
      <c r="C264" s="6">
        <f>C265+C268</f>
        <v>6765.94</v>
      </c>
      <c r="D264" s="6">
        <f t="shared" ref="D264:H264" si="142">D265+D268</f>
        <v>3270</v>
      </c>
      <c r="E264" s="6">
        <f t="shared" si="138"/>
        <v>3270</v>
      </c>
      <c r="F264" s="6">
        <f t="shared" si="142"/>
        <v>1000</v>
      </c>
      <c r="G264" s="6">
        <f t="shared" si="142"/>
        <v>1000</v>
      </c>
      <c r="H264" s="6">
        <f t="shared" si="142"/>
        <v>1000</v>
      </c>
      <c r="I264" s="11"/>
    </row>
    <row r="265" spans="1:11" x14ac:dyDescent="0.25">
      <c r="A265" s="4">
        <v>32</v>
      </c>
      <c r="B265" s="5" t="s">
        <v>12</v>
      </c>
      <c r="C265" s="6">
        <f>SUM(C266:C267)</f>
        <v>5265.94</v>
      </c>
      <c r="D265" s="6">
        <f t="shared" ref="D265:F265" si="143">D267</f>
        <v>1770</v>
      </c>
      <c r="E265" s="6">
        <f t="shared" si="138"/>
        <v>1770</v>
      </c>
      <c r="F265" s="6">
        <f t="shared" si="143"/>
        <v>0</v>
      </c>
      <c r="G265" s="6">
        <v>0</v>
      </c>
      <c r="H265" s="6">
        <v>0</v>
      </c>
      <c r="I265" s="11"/>
    </row>
    <row r="266" spans="1:11" x14ac:dyDescent="0.25">
      <c r="A266" s="4">
        <v>322</v>
      </c>
      <c r="B266" s="5" t="s">
        <v>151</v>
      </c>
      <c r="C266" s="6">
        <v>5265.94</v>
      </c>
      <c r="D266" s="6">
        <v>0</v>
      </c>
      <c r="E266" s="6">
        <f t="shared" si="138"/>
        <v>0</v>
      </c>
      <c r="F266" s="6">
        <v>0</v>
      </c>
      <c r="G266" s="6"/>
      <c r="H266" s="6"/>
      <c r="I266" s="11"/>
    </row>
    <row r="267" spans="1:11" x14ac:dyDescent="0.25">
      <c r="A267" s="4">
        <v>323</v>
      </c>
      <c r="B267" s="5" t="s">
        <v>54</v>
      </c>
      <c r="C267" s="6">
        <v>0</v>
      </c>
      <c r="D267" s="6">
        <v>1770</v>
      </c>
      <c r="E267" s="6">
        <f t="shared" si="138"/>
        <v>1770</v>
      </c>
      <c r="F267" s="6">
        <v>0</v>
      </c>
      <c r="G267" s="6"/>
      <c r="H267" s="6"/>
      <c r="I267" s="11"/>
    </row>
    <row r="268" spans="1:11" x14ac:dyDescent="0.25">
      <c r="A268" s="4">
        <v>42</v>
      </c>
      <c r="B268" s="5" t="s">
        <v>40</v>
      </c>
      <c r="C268" s="6">
        <f t="shared" ref="C268:F268" si="144">C269</f>
        <v>1500</v>
      </c>
      <c r="D268" s="6">
        <f t="shared" si="144"/>
        <v>1500</v>
      </c>
      <c r="E268" s="6">
        <f t="shared" si="138"/>
        <v>1500</v>
      </c>
      <c r="F268" s="6">
        <f t="shared" si="144"/>
        <v>1000</v>
      </c>
      <c r="G268" s="6">
        <v>1000</v>
      </c>
      <c r="H268" s="6">
        <f t="shared" ref="H268" si="145">G268</f>
        <v>1000</v>
      </c>
      <c r="I268" s="18"/>
      <c r="K268" s="22" t="s">
        <v>7</v>
      </c>
    </row>
    <row r="269" spans="1:11" x14ac:dyDescent="0.25">
      <c r="A269" s="4">
        <v>422</v>
      </c>
      <c r="B269" s="5" t="s">
        <v>36</v>
      </c>
      <c r="C269" s="9">
        <v>1500</v>
      </c>
      <c r="D269" s="9">
        <v>1500</v>
      </c>
      <c r="E269" s="6">
        <f t="shared" si="138"/>
        <v>1500</v>
      </c>
      <c r="F269" s="6">
        <v>1000</v>
      </c>
      <c r="G269" s="6"/>
      <c r="H269" s="6"/>
      <c r="I269" s="18"/>
    </row>
    <row r="270" spans="1:11" s="25" customFormat="1" x14ac:dyDescent="0.25">
      <c r="A270" s="4" t="s">
        <v>81</v>
      </c>
      <c r="B270" s="4" t="s">
        <v>82</v>
      </c>
      <c r="C270" s="6">
        <f>C271+C274+C277+C280</f>
        <v>8186.25</v>
      </c>
      <c r="D270" s="6">
        <f t="shared" ref="D270:F270" si="146">D274+D277+D280</f>
        <v>3500</v>
      </c>
      <c r="E270" s="6">
        <f>D270</f>
        <v>3500</v>
      </c>
      <c r="F270" s="6">
        <f t="shared" si="146"/>
        <v>3500</v>
      </c>
      <c r="G270" s="6">
        <f t="shared" ref="G270:H270" si="147">G274+G277+G280</f>
        <v>3500</v>
      </c>
      <c r="H270" s="6">
        <f t="shared" si="147"/>
        <v>3500</v>
      </c>
      <c r="I270" s="7"/>
      <c r="J270" s="8"/>
    </row>
    <row r="271" spans="1:11" x14ac:dyDescent="0.25">
      <c r="A271" s="42" t="s">
        <v>23</v>
      </c>
      <c r="B271" s="5" t="s">
        <v>74</v>
      </c>
      <c r="C271" s="6">
        <f>C272</f>
        <v>1740.25</v>
      </c>
      <c r="D271" s="6">
        <f t="shared" ref="D271:H272" si="148">D272</f>
        <v>0</v>
      </c>
      <c r="E271" s="6">
        <f>D271</f>
        <v>0</v>
      </c>
      <c r="F271" s="6">
        <f t="shared" si="148"/>
        <v>0</v>
      </c>
      <c r="G271" s="6">
        <f t="shared" si="148"/>
        <v>0</v>
      </c>
      <c r="H271" s="6">
        <f t="shared" si="148"/>
        <v>0</v>
      </c>
      <c r="I271" s="11"/>
      <c r="J271" s="45"/>
    </row>
    <row r="272" spans="1:11" x14ac:dyDescent="0.25">
      <c r="A272" s="4">
        <v>42</v>
      </c>
      <c r="B272" s="5" t="s">
        <v>40</v>
      </c>
      <c r="C272" s="6">
        <f>C273</f>
        <v>1740.25</v>
      </c>
      <c r="D272" s="6">
        <f t="shared" si="148"/>
        <v>0</v>
      </c>
      <c r="E272" s="6">
        <f t="shared" ref="E272:E282" si="149">D272</f>
        <v>0</v>
      </c>
      <c r="F272" s="6">
        <f t="shared" si="148"/>
        <v>0</v>
      </c>
      <c r="G272" s="6">
        <v>0</v>
      </c>
      <c r="H272" s="6">
        <v>0</v>
      </c>
      <c r="I272" s="11"/>
      <c r="J272" s="45"/>
    </row>
    <row r="273" spans="1:10" x14ac:dyDescent="0.25">
      <c r="A273" s="4">
        <v>424</v>
      </c>
      <c r="B273" s="5" t="s">
        <v>37</v>
      </c>
      <c r="C273" s="6">
        <v>1740.25</v>
      </c>
      <c r="D273" s="6">
        <v>0</v>
      </c>
      <c r="E273" s="6">
        <f t="shared" si="149"/>
        <v>0</v>
      </c>
      <c r="F273" s="6">
        <v>0</v>
      </c>
      <c r="G273" s="6"/>
      <c r="H273" s="6"/>
      <c r="I273" s="11"/>
      <c r="J273" s="45"/>
    </row>
    <row r="274" spans="1:10" x14ac:dyDescent="0.25">
      <c r="A274" s="42" t="s">
        <v>31</v>
      </c>
      <c r="B274" s="5" t="s">
        <v>79</v>
      </c>
      <c r="C274" s="6">
        <f t="shared" ref="C274:H275" si="150">C275</f>
        <v>0</v>
      </c>
      <c r="D274" s="6">
        <f t="shared" si="150"/>
        <v>500</v>
      </c>
      <c r="E274" s="6">
        <f t="shared" si="149"/>
        <v>500</v>
      </c>
      <c r="F274" s="6">
        <f t="shared" si="150"/>
        <v>500</v>
      </c>
      <c r="G274" s="6">
        <f t="shared" si="150"/>
        <v>500</v>
      </c>
      <c r="H274" s="6">
        <f t="shared" si="150"/>
        <v>500</v>
      </c>
      <c r="I274" s="11"/>
      <c r="J274" s="45"/>
    </row>
    <row r="275" spans="1:10" x14ac:dyDescent="0.25">
      <c r="A275" s="4">
        <v>42</v>
      </c>
      <c r="B275" s="5" t="s">
        <v>40</v>
      </c>
      <c r="C275" s="6">
        <f t="shared" si="150"/>
        <v>0</v>
      </c>
      <c r="D275" s="6">
        <f t="shared" si="150"/>
        <v>500</v>
      </c>
      <c r="E275" s="6">
        <f t="shared" si="149"/>
        <v>500</v>
      </c>
      <c r="F275" s="6">
        <f t="shared" si="150"/>
        <v>500</v>
      </c>
      <c r="G275" s="6">
        <v>500</v>
      </c>
      <c r="H275" s="6">
        <f>G275</f>
        <v>500</v>
      </c>
      <c r="I275" s="18"/>
    </row>
    <row r="276" spans="1:10" x14ac:dyDescent="0.25">
      <c r="A276" s="4">
        <v>424</v>
      </c>
      <c r="B276" s="5" t="s">
        <v>37</v>
      </c>
      <c r="C276" s="9">
        <v>0</v>
      </c>
      <c r="D276" s="9">
        <v>500</v>
      </c>
      <c r="E276" s="6">
        <f t="shared" si="149"/>
        <v>500</v>
      </c>
      <c r="F276" s="6">
        <v>500</v>
      </c>
      <c r="G276" s="6"/>
      <c r="H276" s="6"/>
      <c r="I276" s="18"/>
    </row>
    <row r="277" spans="1:10" x14ac:dyDescent="0.25">
      <c r="A277" s="42" t="s">
        <v>59</v>
      </c>
      <c r="B277" s="5" t="s">
        <v>83</v>
      </c>
      <c r="C277" s="6">
        <f t="shared" ref="C277:H278" si="151">C278</f>
        <v>2000</v>
      </c>
      <c r="D277" s="6">
        <f t="shared" si="151"/>
        <v>2000</v>
      </c>
      <c r="E277" s="6">
        <f t="shared" si="149"/>
        <v>2000</v>
      </c>
      <c r="F277" s="6">
        <f t="shared" si="151"/>
        <v>2000</v>
      </c>
      <c r="G277" s="6">
        <f t="shared" si="151"/>
        <v>2000</v>
      </c>
      <c r="H277" s="6">
        <f t="shared" si="151"/>
        <v>2000</v>
      </c>
      <c r="I277" s="11"/>
    </row>
    <row r="278" spans="1:10" x14ac:dyDescent="0.25">
      <c r="A278" s="4">
        <v>42</v>
      </c>
      <c r="B278" s="5" t="s">
        <v>40</v>
      </c>
      <c r="C278" s="6">
        <f t="shared" si="151"/>
        <v>2000</v>
      </c>
      <c r="D278" s="6">
        <f t="shared" si="151"/>
        <v>2000</v>
      </c>
      <c r="E278" s="6">
        <f t="shared" si="149"/>
        <v>2000</v>
      </c>
      <c r="F278" s="6">
        <f t="shared" si="151"/>
        <v>2000</v>
      </c>
      <c r="G278" s="6">
        <v>2000</v>
      </c>
      <c r="H278" s="6">
        <f>G278</f>
        <v>2000</v>
      </c>
      <c r="I278" s="18"/>
    </row>
    <row r="279" spans="1:10" x14ac:dyDescent="0.25">
      <c r="A279" s="4">
        <v>424</v>
      </c>
      <c r="B279" s="5" t="s">
        <v>37</v>
      </c>
      <c r="C279" s="9">
        <v>2000</v>
      </c>
      <c r="D279" s="9">
        <v>2000</v>
      </c>
      <c r="E279" s="6">
        <f t="shared" si="149"/>
        <v>2000</v>
      </c>
      <c r="F279" s="6">
        <v>2000</v>
      </c>
      <c r="G279" s="6"/>
      <c r="H279" s="6"/>
      <c r="I279" s="18"/>
    </row>
    <row r="280" spans="1:10" x14ac:dyDescent="0.25">
      <c r="A280" s="42" t="s">
        <v>59</v>
      </c>
      <c r="B280" s="5" t="s">
        <v>80</v>
      </c>
      <c r="C280" s="6">
        <f t="shared" ref="C280:H281" si="152">C281</f>
        <v>4446</v>
      </c>
      <c r="D280" s="6">
        <f t="shared" si="152"/>
        <v>1000</v>
      </c>
      <c r="E280" s="6">
        <f t="shared" si="149"/>
        <v>1000</v>
      </c>
      <c r="F280" s="6">
        <f t="shared" si="152"/>
        <v>1000</v>
      </c>
      <c r="G280" s="6">
        <f t="shared" si="152"/>
        <v>1000</v>
      </c>
      <c r="H280" s="6">
        <f t="shared" si="152"/>
        <v>1000</v>
      </c>
      <c r="I280" s="11"/>
    </row>
    <row r="281" spans="1:10" x14ac:dyDescent="0.25">
      <c r="A281" s="4">
        <v>42</v>
      </c>
      <c r="B281" s="5" t="s">
        <v>40</v>
      </c>
      <c r="C281" s="6">
        <f t="shared" si="152"/>
        <v>4446</v>
      </c>
      <c r="D281" s="6">
        <f t="shared" si="152"/>
        <v>1000</v>
      </c>
      <c r="E281" s="6">
        <f t="shared" si="149"/>
        <v>1000</v>
      </c>
      <c r="F281" s="6">
        <f t="shared" si="152"/>
        <v>1000</v>
      </c>
      <c r="G281" s="6">
        <v>1000</v>
      </c>
      <c r="H281" s="6">
        <f>G281</f>
        <v>1000</v>
      </c>
      <c r="I281" s="18"/>
    </row>
    <row r="282" spans="1:10" x14ac:dyDescent="0.25">
      <c r="A282" s="4">
        <v>424</v>
      </c>
      <c r="B282" s="5" t="s">
        <v>37</v>
      </c>
      <c r="C282" s="9">
        <v>4446</v>
      </c>
      <c r="D282" s="9">
        <v>1000</v>
      </c>
      <c r="E282" s="6">
        <f t="shared" si="149"/>
        <v>1000</v>
      </c>
      <c r="F282" s="6">
        <v>1000</v>
      </c>
      <c r="G282" s="6"/>
      <c r="H282" s="6"/>
      <c r="I282" s="18"/>
    </row>
    <row r="284" spans="1:10" x14ac:dyDescent="0.25">
      <c r="A284" s="27"/>
    </row>
    <row r="285" spans="1:10" x14ac:dyDescent="0.25">
      <c r="A285" s="27"/>
      <c r="H285" s="22" t="s">
        <v>7</v>
      </c>
    </row>
    <row r="287" spans="1:10" x14ac:dyDescent="0.25">
      <c r="A287" s="27"/>
    </row>
    <row r="290" spans="1:8" x14ac:dyDescent="0.25">
      <c r="A290" s="27"/>
    </row>
    <row r="291" spans="1:8" x14ac:dyDescent="0.25">
      <c r="A291" s="27"/>
      <c r="G291" s="46"/>
      <c r="H291" s="46"/>
    </row>
    <row r="327" s="25" customFormat="1" ht="14.25" x14ac:dyDescent="0.25"/>
  </sheetData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Tajništvo</cp:lastModifiedBy>
  <cp:revision>21</cp:revision>
  <cp:lastPrinted>2020-12-30T09:08:43Z</cp:lastPrinted>
  <dcterms:created xsi:type="dcterms:W3CDTF">2006-09-16T00:00:00Z</dcterms:created>
  <dcterms:modified xsi:type="dcterms:W3CDTF">2021-01-05T12:44:45Z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