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IZVRŠENJE 2021." sheetId="1" r:id="rId1"/>
  </sheets>
  <definedNames>
    <definedName name="_xlnm.Print_Titles" localSheetId="0">'IZVRŠENJE 2021.'!$1:$2</definedName>
  </definedNames>
  <calcPr fullCalcOnLoad="1"/>
</workbook>
</file>

<file path=xl/sharedStrings.xml><?xml version="1.0" encoding="utf-8"?>
<sst xmlns="http://schemas.openxmlformats.org/spreadsheetml/2006/main" count="356" uniqueCount="157">
  <si>
    <t>POZICIJA</t>
  </si>
  <si>
    <t>RAČUN</t>
  </si>
  <si>
    <t>OPIS</t>
  </si>
  <si>
    <t>PLAN</t>
  </si>
  <si>
    <t>RAZLIKA</t>
  </si>
  <si>
    <t>PROJEKCIJA 2022</t>
  </si>
  <si>
    <t>PROJEKCIJA 2023</t>
  </si>
  <si>
    <t xml:space="preserve">11445 </t>
  </si>
  <si>
    <t>2101</t>
  </si>
  <si>
    <t>Redovna djelatnost osnovnih škola - minimalni standard</t>
  </si>
  <si>
    <t>A210101</t>
  </si>
  <si>
    <t>Materijalni rashodi OŠ po kriterijima</t>
  </si>
  <si>
    <t>3</t>
  </si>
  <si>
    <t>RASHODI POSLOVANJA</t>
  </si>
  <si>
    <t>32</t>
  </si>
  <si>
    <t>MATERIJALNI RASHODI</t>
  </si>
  <si>
    <t>321</t>
  </si>
  <si>
    <t>NAKNADE TROŠKOVA ZAPOSLENIMA</t>
  </si>
  <si>
    <t>322</t>
  </si>
  <si>
    <t>RASHODI ZA MATERIJAL I ENERG.</t>
  </si>
  <si>
    <t>323</t>
  </si>
  <si>
    <t>RASHODI ZA USLUGE</t>
  </si>
  <si>
    <t>329</t>
  </si>
  <si>
    <t>OST.NESPOM.RASHODI POSLOVANJA</t>
  </si>
  <si>
    <t>34</t>
  </si>
  <si>
    <t>FINANCIJSKI RASHODI</t>
  </si>
  <si>
    <t>343</t>
  </si>
  <si>
    <t>OSTALI FINANCIJSKI RASHODI</t>
  </si>
  <si>
    <t>A210102</t>
  </si>
  <si>
    <t>Materijalni rashodi OŠ po stvarnom trošku</t>
  </si>
  <si>
    <t>37</t>
  </si>
  <si>
    <t>NAKN.GRAĐ.,KUĆANSTVIMA NA TEMELJ.OSIGURANJA I DR.NAKNADE</t>
  </si>
  <si>
    <t>372</t>
  </si>
  <si>
    <t>OSTALE NAKNADE GRAĐANIMA I KUČANSTVIMA IZ PRORAČUNA</t>
  </si>
  <si>
    <t>A210103</t>
  </si>
  <si>
    <t>Materijalni rashodi OŠ po stvarnom trošku-drugi izvori</t>
  </si>
  <si>
    <t>A210104</t>
  </si>
  <si>
    <t>Plaće i drugi rashodi za zaposlene osnovnih škola</t>
  </si>
  <si>
    <t>31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</si>
  <si>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</si>
  <si>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</si>
  <si>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</si>
  <si>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</si>
  <si>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</si>
  <si>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</si>
  <si>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</si>
  <si>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2102</t>
  </si>
  <si>
    <t>Redovna djelatnost osnovnih škola - iznad standarda</t>
  </si>
  <si>
    <t>A210201</t>
  </si>
  <si>
    <t>Materijalni rashodi OŠ po stvarnom trošku iznad standarda</t>
  </si>
  <si>
    <t>2301</t>
  </si>
  <si>
    <t>Programi obrazovanja iznad standarda</t>
  </si>
  <si>
    <t>A230102</t>
  </si>
  <si>
    <t>Županijska natjecanja</t>
  </si>
  <si>
    <t>36</t>
  </si>
  <si>
    <t>POMOĆI DANE U INOZEMSTVO I UNUTAR OPĆE DRŽAVE</t>
  </si>
  <si>
    <t>366</t>
  </si>
  <si>
    <t>POMOĆI PRORAČUNSKIM KORISNICIMA DRUGIH PRORAČUNA</t>
  </si>
  <si>
    <t>369</t>
  </si>
  <si>
    <t>PRIJENOSI IZMEĐU PRORAČUNSKIH KORISNIKA ISTOG PRORAČUNA</t>
  </si>
  <si>
    <t>38</t>
  </si>
  <si>
    <t>OSTALI RASHODI</t>
  </si>
  <si>
    <t>381</t>
  </si>
  <si>
    <t>TEKUĆE DONACIJE</t>
  </si>
  <si>
    <t>A230106</t>
  </si>
  <si>
    <t>Školska kuhinja</t>
  </si>
  <si>
    <t>324</t>
  </si>
  <si>
    <t>NAKNADE TROŠKOVA OSOBAMA IZVAN RADNOG ODNOSA</t>
  </si>
  <si>
    <t>4</t>
  </si>
  <si>
    <t>RASHODI ZA NABAVU NEFINANCIJSKE IMOVINE</t>
  </si>
  <si>
    <t>42</t>
  </si>
  <si>
    <t>RASHODI ZA NABAVU PROIZVEDENE DUGOTRAJNE IMOVINE</t>
  </si>
  <si>
    <t>422</t>
  </si>
  <si>
    <t>POSTROJENJA I OPREMA</t>
  </si>
  <si>
    <t>424</t>
  </si>
  <si>
    <t>KNJIGE,UMJ.DJELA I OST.IZLOŽB.VRIJEDN.</t>
  </si>
  <si>
    <t>A230107</t>
  </si>
  <si>
    <t>Produženi boravak</t>
  </si>
  <si>
    <t>A230116</t>
  </si>
  <si>
    <t>Školski list, časopisi i knjige</t>
  </si>
  <si>
    <t>A230118</t>
  </si>
  <si>
    <t>Logoped/Edukator-rehabilitator</t>
  </si>
  <si>
    <t>A230119</t>
  </si>
  <si>
    <t>Nagrade za učenike</t>
  </si>
  <si>
    <t>A230184</t>
  </si>
  <si>
    <t>Zavičajna nastava</t>
  </si>
  <si>
    <t>A230199</t>
  </si>
  <si>
    <t>Školska shema</t>
  </si>
  <si>
    <t>2302</t>
  </si>
  <si>
    <t>A230203</t>
  </si>
  <si>
    <t>Medni dani</t>
  </si>
  <si>
    <t>2401</t>
  </si>
  <si>
    <t>Investicijsko održavanje osnovnih škola</t>
  </si>
  <si>
    <t>A240101</t>
  </si>
  <si>
    <t>Investicijsko održavanje OŠ -minimalni standard</t>
  </si>
  <si>
    <t>2403</t>
  </si>
  <si>
    <t>Kapitalna ulaganja u osnovne škole</t>
  </si>
  <si>
    <t>K240311</t>
  </si>
  <si>
    <t>Ulaganja u osnovne škole</t>
  </si>
  <si>
    <t>2405</t>
  </si>
  <si>
    <t>Opremanje u osnovnim školama</t>
  </si>
  <si>
    <t>K240501</t>
  </si>
  <si>
    <t>Školski namještaj i oprema</t>
  </si>
  <si>
    <t>K240502</t>
  </si>
  <si>
    <t>Opremanje knjižnica</t>
  </si>
  <si>
    <t>9108</t>
  </si>
  <si>
    <t>MOZAIK 4</t>
  </si>
  <si>
    <t>T910801</t>
  </si>
  <si>
    <t>Provedba projekta MOZAIK 4</t>
  </si>
  <si>
    <t>SVEUKUPNO</t>
  </si>
  <si>
    <t>IZVORI FINANCIRANJA</t>
  </si>
  <si>
    <t>IZVRŠENJE 12.2021</t>
  </si>
  <si>
    <t>Prihodi poslovanja</t>
  </si>
  <si>
    <t>Prihodi od prodaje nefinancijske imovine</t>
  </si>
  <si>
    <t>UKUPNO PRIHODI (6+7)</t>
  </si>
  <si>
    <t>Rashodi poslovanja</t>
  </si>
  <si>
    <t>Rashodi za nabavu nefinancijske imovine</t>
  </si>
  <si>
    <t>UKUPNO RASHODI (3+4)</t>
  </si>
  <si>
    <t>RAZLIKA (VIŠAK/MANJAK)</t>
  </si>
  <si>
    <t>Primici od financijske imovine i zaduživanja</t>
  </si>
  <si>
    <t>Izdaci za financijsku imovinu i otplate zajmova</t>
  </si>
  <si>
    <t>RAZLIKA (5-8) - NETO FINANCIRANJE</t>
  </si>
  <si>
    <t>Ukupan donos viška/manjka iz prethodnih godina</t>
  </si>
  <si>
    <t>Višak/manjak iz prethodnih godina koji će se pokriti</t>
  </si>
  <si>
    <t>RAZLIKA (višak/manjak koji se prenosi u iduću godinu)</t>
  </si>
  <si>
    <t>Višak/manjak</t>
  </si>
  <si>
    <t>+ neto financiranje</t>
  </si>
  <si>
    <t>+ višak/manjak iz prethodnih godina koji će se pokriti</t>
  </si>
  <si>
    <t>OPĆI DIO</t>
  </si>
  <si>
    <t>RAČUN PRIHODA I RASHODA</t>
  </si>
  <si>
    <t>RAČUN FINANCIRANJA</t>
  </si>
  <si>
    <t>RASPOLOŽIVA SREDSTVA IZ PRETHODNIH GODINA</t>
  </si>
  <si>
    <t>Predsjednik Školskog odbora</t>
  </si>
  <si>
    <t>Dr.sc. Marko Jelenić</t>
  </si>
  <si>
    <t>Kanfanar, 10.3.2022.</t>
  </si>
  <si>
    <t>1. IZMJENE</t>
  </si>
  <si>
    <t>IZVRŠENJE</t>
  </si>
  <si>
    <t xml:space="preserve">POMOĆI OD IZVANPRORAČUNSKIH KORISNIKA </t>
  </si>
  <si>
    <t xml:space="preserve">POMOĆI PRORAČUNSKIM KORISNICIMA IZ PRORAČUNA KOJI IM NIJE NADLEŽAN </t>
  </si>
  <si>
    <t xml:space="preserve"> </t>
  </si>
  <si>
    <t xml:space="preserve">PRIHODI OD FINANCIJSKE IMOVINE </t>
  </si>
  <si>
    <t xml:space="preserve">PRIHODI PO POSEBNIM PROPISIMA </t>
  </si>
  <si>
    <t xml:space="preserve">PRIHOD OD PRODAJE PROIZVODA I ROBE TE PRUŽENIH USLUGA </t>
  </si>
  <si>
    <t xml:space="preserve">PRIHODI IZ NADLEŽNOG PRORAČUNA ZA FINANCIRANJE REDOVNE DJELATNOSTI PRORAČUNSKIH KORISNIKA </t>
  </si>
  <si>
    <t xml:space="preserve">POMOĆIi TEMELJEM PRIJENOSA EU SREDSTAVA </t>
  </si>
  <si>
    <t>DONACIJE OD PRAVNIH I FIZIČKIH OSOBA IZVAN OPĆE DRŽAVE</t>
  </si>
  <si>
    <t>PRIHODI POSLOVANJA</t>
  </si>
  <si>
    <t xml:space="preserve">POMOĆI IZ INOZMESTVA I OD SUBJEKATA UNUTAR OPĆEG PRORAČUNA </t>
  </si>
  <si>
    <t xml:space="preserve">PRIHODI OD IMOVINE </t>
  </si>
  <si>
    <t xml:space="preserve">PRIHODI OD ADMINISTRATIVNIH PRISTOJBI, PRISTOJBI PO POSEBNIM PROPISIMA I NAKNADA </t>
  </si>
  <si>
    <t xml:space="preserve">PRIHODI OD PRODAJE PROIZVODA I ROBE TE PRUŽENIH USLUGA I PRIHODA OD DONACIJA </t>
  </si>
  <si>
    <t xml:space="preserve">PRIHODI IZ NADLEŽNOG PRORAČUNA I OD HZZO-a NA TEMELJU UGOVORENIH OBVEZA </t>
  </si>
  <si>
    <t>FINANCIJSKI PLAN - IZVRŠENJE ZA 2021. GODINU
ISTARSKA ŽUPANIJA
RAZDJEL 009 UPRAVNI ODJEL ZA OBRAZOVANJE, SPORT I TEHNIČKU KULTURU
PRORAČUNSKI KORISNIK 11445 O.Š. Petra Studenca. Kanfanar</t>
  </si>
  <si>
    <t>O.Š. PETRA STUDENCA, KANFANAR</t>
  </si>
  <si>
    <t>11445 O.Š. PETRA STUDENCA, KANFANAR</t>
  </si>
  <si>
    <t>KLASA: 400-02/20-01/01</t>
  </si>
  <si>
    <t>URBROJ: 2171-03-01-22-1</t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</si>
</sst>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A]#,##0.00;\-\ #,##0.00"/>
    <numFmt numFmtId="184" formatCode="#,##0.00_ ;\-#,##0.00\ "/>
    <numFmt numFmtId="185" formatCode="&quot;Da&quot;;&quot;Da&quot;;&quot;Ne&quot;"/>
    <numFmt numFmtId="186" formatCode="&quot;True&quot;;&quot;True&quot;;&quot;False&quot;"/>
    <numFmt numFmtId="187" formatCode="&quot;Uključeno&quot;;&quot;Uključeno&quot;;&quot;Isključeno&quot;"/>
    <numFmt numFmtId="188" formatCode="[$¥€-2]\ #,##0.00_);[Red]\([$€-2]\ #,##0.00\)"/>
  </numFmts>
  <fonts count="55">
    <font>
      <sz val="10"/>
      <name val="Arial"/>
      <family val="0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14"/>
      <name val="Arial"/>
      <family val="2"/>
    </font>
    <font>
      <sz val="9"/>
      <color indexed="14"/>
      <name val="Arial"/>
      <family val="2"/>
    </font>
    <font>
      <i/>
      <sz val="8"/>
      <color indexed="1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53"/>
      <name val="Arial"/>
      <family val="2"/>
    </font>
    <font>
      <b/>
      <sz val="8"/>
      <color indexed="10"/>
      <name val="Arial"/>
      <family val="2"/>
    </font>
    <font>
      <sz val="7"/>
      <color indexed="8"/>
      <name val="Tahoma"/>
      <family val="2"/>
    </font>
    <font>
      <sz val="8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  <font>
      <b/>
      <sz val="8"/>
      <color theme="0"/>
      <name val="Arial"/>
      <family val="2"/>
    </font>
    <font>
      <sz val="7"/>
      <color theme="1"/>
      <name val="Tahoma"/>
      <family val="2"/>
    </font>
    <font>
      <sz val="8"/>
      <color theme="4" tint="-0.4999699890613556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10"/>
      </left>
      <right style="thin">
        <color indexed="10"/>
      </right>
      <top style="thin"/>
      <bottom style="thin"/>
    </border>
    <border>
      <left style="thick">
        <color indexed="10"/>
      </left>
      <right style="thick">
        <color indexed="10"/>
      </right>
      <top style="thin"/>
      <bottom style="thin"/>
    </border>
    <border>
      <left style="thin">
        <color indexed="10"/>
      </left>
      <right style="thin">
        <color indexed="10"/>
      </right>
      <top style="thin"/>
      <bottom>
        <color indexed="63"/>
      </bottom>
    </border>
    <border>
      <left style="thick">
        <color indexed="10"/>
      </left>
      <right style="thick">
        <color indexed="10"/>
      </right>
      <top style="thin"/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10"/>
      </right>
      <top style="thin"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5" fillId="28" borderId="2" applyNumberFormat="0" applyAlignment="0" applyProtection="0"/>
    <xf numFmtId="0" fontId="36" fillId="28" borderId="3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6" fillId="33" borderId="0" xfId="0" applyFont="1" applyFill="1" applyAlignment="1" applyProtection="1">
      <alignment horizontal="left" vertical="top" wrapText="1" readingOrder="1"/>
      <protection locked="0"/>
    </xf>
    <xf numFmtId="0" fontId="6" fillId="33" borderId="0" xfId="0" applyFont="1" applyFill="1" applyAlignment="1" applyProtection="1">
      <alignment horizontal="right" vertical="top" wrapText="1" readingOrder="1"/>
      <protection locked="0"/>
    </xf>
    <xf numFmtId="183" fontId="4" fillId="33" borderId="0" xfId="0" applyNumberFormat="1" applyFont="1" applyFill="1" applyAlignment="1" applyProtection="1">
      <alignment horizontal="right" vertical="top" wrapText="1" readingOrder="1"/>
      <protection locked="0"/>
    </xf>
    <xf numFmtId="0" fontId="7" fillId="33" borderId="0" xfId="0" applyFont="1" applyFill="1" applyAlignment="1" applyProtection="1">
      <alignment horizontal="left" vertical="top" wrapText="1" readingOrder="1"/>
      <protection locked="0"/>
    </xf>
    <xf numFmtId="183" fontId="7" fillId="33" borderId="0" xfId="0" applyNumberFormat="1" applyFont="1" applyFill="1" applyAlignment="1" applyProtection="1">
      <alignment horizontal="right" vertical="top" wrapText="1" readingOrder="1"/>
      <protection locked="0"/>
    </xf>
    <xf numFmtId="0" fontId="2" fillId="33" borderId="0" xfId="0" applyFont="1" applyFill="1" applyAlignment="1" applyProtection="1">
      <alignment horizontal="left" vertical="top" wrapText="1" readingOrder="1"/>
      <protection locked="0"/>
    </xf>
    <xf numFmtId="183" fontId="2" fillId="33" borderId="0" xfId="0" applyNumberFormat="1" applyFont="1" applyFill="1" applyAlignment="1" applyProtection="1">
      <alignment horizontal="right" vertical="top" wrapText="1" readingOrder="1"/>
      <protection locked="0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4" fontId="9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Fill="1" applyAlignment="1">
      <alignment/>
    </xf>
    <xf numFmtId="0" fontId="7" fillId="0" borderId="12" xfId="0" applyFont="1" applyFill="1" applyBorder="1" applyAlignment="1" applyProtection="1">
      <alignment horizontal="center" vertical="center" wrapText="1" readingOrder="1"/>
      <protection locked="0"/>
    </xf>
    <xf numFmtId="0" fontId="7" fillId="34" borderId="13" xfId="0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11" xfId="0" applyFont="1" applyFill="1" applyBorder="1" applyAlignment="1" applyProtection="1">
      <alignment horizontal="center" vertical="center" wrapText="1" readingOrder="1"/>
      <protection locked="0"/>
    </xf>
    <xf numFmtId="0" fontId="8" fillId="0" borderId="12" xfId="0" applyFont="1" applyFill="1" applyBorder="1" applyAlignment="1" applyProtection="1">
      <alignment horizontal="center" vertical="center" wrapText="1" readingOrder="1"/>
      <protection locked="0"/>
    </xf>
    <xf numFmtId="0" fontId="8" fillId="0" borderId="13" xfId="0" applyFont="1" applyFill="1" applyBorder="1" applyAlignment="1" applyProtection="1">
      <alignment horizontal="center" vertical="center" wrapText="1" readingOrder="1"/>
      <protection locked="0"/>
    </xf>
    <xf numFmtId="0" fontId="5" fillId="33" borderId="0" xfId="0" applyFont="1" applyFill="1" applyBorder="1" applyAlignment="1" applyProtection="1">
      <alignment horizontal="left" vertical="center" wrapText="1" readingOrder="1"/>
      <protection locked="0"/>
    </xf>
    <xf numFmtId="0" fontId="5" fillId="33" borderId="0" xfId="0" applyFont="1" applyFill="1" applyBorder="1" applyAlignment="1" applyProtection="1">
      <alignment horizontal="right" vertical="center" wrapText="1" readingOrder="1"/>
      <protection locked="0"/>
    </xf>
    <xf numFmtId="0" fontId="7" fillId="0" borderId="14" xfId="0" applyFont="1" applyFill="1" applyBorder="1" applyAlignment="1" applyProtection="1">
      <alignment horizontal="center" vertical="center" wrapText="1" readingOrder="1"/>
      <protection locked="0"/>
    </xf>
    <xf numFmtId="0" fontId="7" fillId="0" borderId="15" xfId="0" applyFont="1" applyFill="1" applyBorder="1" applyAlignment="1" applyProtection="1">
      <alignment horizontal="center" vertical="center" wrapText="1" readingOrder="1"/>
      <protection locked="0"/>
    </xf>
    <xf numFmtId="0" fontId="9" fillId="0" borderId="16" xfId="0" applyFont="1" applyFill="1" applyBorder="1" applyAlignment="1" applyProtection="1">
      <alignment horizontal="left" vertical="top" wrapText="1" readingOrder="1"/>
      <protection locked="0"/>
    </xf>
    <xf numFmtId="0" fontId="0" fillId="0" borderId="17" xfId="0" applyFont="1" applyFill="1" applyBorder="1" applyAlignment="1" applyProtection="1">
      <alignment vertical="top" wrapText="1"/>
      <protection locked="0"/>
    </xf>
    <xf numFmtId="183" fontId="9" fillId="0" borderId="16" xfId="0" applyNumberFormat="1" applyFont="1" applyFill="1" applyBorder="1" applyAlignment="1" applyProtection="1">
      <alignment horizontal="right" vertical="top" wrapText="1" readingOrder="1"/>
      <protection locked="0"/>
    </xf>
    <xf numFmtId="183" fontId="50" fillId="35" borderId="16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83" fontId="50" fillId="35" borderId="0" xfId="0" applyNumberFormat="1" applyFont="1" applyFill="1" applyBorder="1" applyAlignment="1" applyProtection="1">
      <alignment horizontal="right" vertical="top" wrapText="1" readingOrder="1"/>
      <protection locked="0"/>
    </xf>
    <xf numFmtId="0" fontId="8" fillId="0" borderId="0" xfId="0" applyFont="1" applyFill="1" applyBorder="1" applyAlignment="1" applyProtection="1">
      <alignment horizontal="left" vertical="top" wrapText="1" readingOrder="1"/>
      <protection locked="0"/>
    </xf>
    <xf numFmtId="183" fontId="8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0" fontId="10" fillId="0" borderId="0" xfId="0" applyFont="1" applyBorder="1" applyAlignment="1">
      <alignment/>
    </xf>
    <xf numFmtId="0" fontId="3" fillId="33" borderId="18" xfId="0" applyFont="1" applyFill="1" applyBorder="1" applyAlignment="1" applyProtection="1">
      <alignment horizontal="center" vertical="center" wrapText="1" readingOrder="1"/>
      <protection locked="0"/>
    </xf>
    <xf numFmtId="0" fontId="9" fillId="0" borderId="18" xfId="0" applyFont="1" applyBorder="1" applyAlignment="1">
      <alignment vertical="top"/>
    </xf>
    <xf numFmtId="4" fontId="9" fillId="0" borderId="0" xfId="0" applyNumberFormat="1" applyFont="1" applyAlignment="1">
      <alignment vertical="top"/>
    </xf>
    <xf numFmtId="4" fontId="8" fillId="0" borderId="18" xfId="0" applyNumberFormat="1" applyFont="1" applyFill="1" applyBorder="1" applyAlignment="1">
      <alignment horizontal="center" vertical="center"/>
    </xf>
    <xf numFmtId="4" fontId="9" fillId="0" borderId="18" xfId="0" applyNumberFormat="1" applyFont="1" applyBorder="1" applyAlignment="1">
      <alignment vertical="top"/>
    </xf>
    <xf numFmtId="4" fontId="8" fillId="0" borderId="0" xfId="0" applyNumberFormat="1" applyFont="1" applyBorder="1" applyAlignment="1">
      <alignment vertical="top"/>
    </xf>
    <xf numFmtId="4" fontId="9" fillId="0" borderId="0" xfId="0" applyNumberFormat="1" applyFont="1" applyBorder="1" applyAlignment="1">
      <alignment vertical="top"/>
    </xf>
    <xf numFmtId="4" fontId="51" fillId="0" borderId="0" xfId="0" applyNumberFormat="1" applyFont="1" applyBorder="1" applyAlignment="1">
      <alignment horizontal="right" vertical="top" wrapText="1"/>
    </xf>
    <xf numFmtId="4" fontId="52" fillId="0" borderId="0" xfId="0" applyNumberFormat="1" applyFont="1" applyBorder="1" applyAlignment="1">
      <alignment vertical="top"/>
    </xf>
    <xf numFmtId="4" fontId="52" fillId="0" borderId="0" xfId="0" applyNumberFormat="1" applyFont="1" applyAlignment="1">
      <alignment vertical="top"/>
    </xf>
    <xf numFmtId="4" fontId="8" fillId="0" borderId="0" xfId="0" applyNumberFormat="1" applyFont="1" applyAlignment="1">
      <alignment vertical="top"/>
    </xf>
    <xf numFmtId="4" fontId="51" fillId="0" borderId="0" xfId="0" applyNumberFormat="1" applyFont="1" applyBorder="1" applyAlignment="1">
      <alignment horizontal="right" wrapText="1"/>
    </xf>
    <xf numFmtId="4" fontId="51" fillId="0" borderId="19" xfId="0" applyNumberFormat="1" applyFont="1" applyFill="1" applyBorder="1" applyAlignment="1">
      <alignment horizontal="right" wrapText="1"/>
    </xf>
    <xf numFmtId="4" fontId="51" fillId="0" borderId="0" xfId="0" applyNumberFormat="1" applyFont="1" applyFill="1" applyBorder="1" applyAlignment="1">
      <alignment horizontal="right" vertical="top" wrapText="1"/>
    </xf>
    <xf numFmtId="0" fontId="51" fillId="0" borderId="0" xfId="0" applyFont="1" applyBorder="1" applyAlignment="1">
      <alignment horizontal="right" vertical="top" wrapText="1"/>
    </xf>
    <xf numFmtId="4" fontId="52" fillId="36" borderId="0" xfId="0" applyNumberFormat="1" applyFont="1" applyFill="1" applyBorder="1" applyAlignment="1">
      <alignment vertical="top"/>
    </xf>
    <xf numFmtId="0" fontId="4" fillId="37" borderId="0" xfId="0" applyFont="1" applyFill="1" applyBorder="1" applyAlignment="1" applyProtection="1">
      <alignment horizontal="left" vertical="top" wrapText="1" readingOrder="1"/>
      <protection locked="0"/>
    </xf>
    <xf numFmtId="183" fontId="4" fillId="37" borderId="0" xfId="0" applyNumberFormat="1" applyFont="1" applyFill="1" applyBorder="1" applyAlignment="1" applyProtection="1">
      <alignment horizontal="right" vertical="top" wrapText="1" readingOrder="1"/>
      <protection locked="0"/>
    </xf>
    <xf numFmtId="0" fontId="7" fillId="0" borderId="20" xfId="0" applyFont="1" applyFill="1" applyBorder="1" applyAlignment="1" applyProtection="1">
      <alignment horizontal="left" vertical="top" wrapText="1" readingOrder="1"/>
      <protection locked="0"/>
    </xf>
    <xf numFmtId="183" fontId="7" fillId="0" borderId="20" xfId="0" applyNumberFormat="1" applyFont="1" applyFill="1" applyBorder="1" applyAlignment="1" applyProtection="1">
      <alignment horizontal="right" vertical="top" wrapText="1" readingOrder="1"/>
      <protection locked="0"/>
    </xf>
    <xf numFmtId="4" fontId="8" fillId="0" borderId="11" xfId="0" applyNumberFormat="1" applyFont="1" applyFill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9" fillId="0" borderId="0" xfId="0" applyFont="1" applyAlignment="1" applyProtection="1">
      <alignment horizontal="left" vertical="top" wrapText="1" readingOrder="1"/>
      <protection locked="0"/>
    </xf>
    <xf numFmtId="183" fontId="9" fillId="0" borderId="0" xfId="0" applyNumberFormat="1" applyFont="1" applyAlignment="1" applyProtection="1">
      <alignment horizontal="right" wrapText="1" readingOrder="1"/>
      <protection locked="0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4" fontId="9" fillId="0" borderId="0" xfId="0" applyNumberFormat="1" applyFont="1" applyBorder="1" applyAlignment="1">
      <alignment horizontal="right"/>
    </xf>
    <xf numFmtId="4" fontId="51" fillId="38" borderId="0" xfId="0" applyNumberFormat="1" applyFont="1" applyFill="1" applyBorder="1" applyAlignment="1">
      <alignment horizontal="right" wrapText="1"/>
    </xf>
    <xf numFmtId="0" fontId="51" fillId="38" borderId="0" xfId="0" applyFont="1" applyFill="1" applyBorder="1" applyAlignment="1">
      <alignment horizontal="right" wrapText="1"/>
    </xf>
    <xf numFmtId="4" fontId="9" fillId="0" borderId="10" xfId="0" applyNumberFormat="1" applyFont="1" applyBorder="1" applyAlignment="1">
      <alignment horizontal="right"/>
    </xf>
    <xf numFmtId="0" fontId="8" fillId="0" borderId="0" xfId="0" applyFont="1" applyFill="1" applyBorder="1" applyAlignment="1" applyProtection="1">
      <alignment horizontal="left" vertical="center" wrapText="1" readingOrder="1"/>
      <protection locked="0"/>
    </xf>
    <xf numFmtId="0" fontId="8" fillId="0" borderId="0" xfId="0" applyFont="1" applyAlignment="1" applyProtection="1">
      <alignment horizontal="left" vertical="top" wrapText="1" readingOrder="1"/>
      <protection locked="0"/>
    </xf>
    <xf numFmtId="183" fontId="8" fillId="0" borderId="0" xfId="0" applyNumberFormat="1" applyFont="1" applyAlignment="1" applyProtection="1">
      <alignment horizontal="right" wrapText="1" readingOrder="1"/>
      <protection locked="0"/>
    </xf>
    <xf numFmtId="184" fontId="8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10" xfId="0" applyFont="1" applyBorder="1" applyAlignment="1" applyProtection="1">
      <alignment horizontal="left" vertical="top" wrapText="1" readingOrder="1"/>
      <protection locked="0"/>
    </xf>
    <xf numFmtId="183" fontId="9" fillId="0" borderId="10" xfId="0" applyNumberFormat="1" applyFont="1" applyBorder="1" applyAlignment="1" applyProtection="1">
      <alignment horizontal="right" wrapText="1" readingOrder="1"/>
      <protection locked="0"/>
    </xf>
    <xf numFmtId="4" fontId="51" fillId="38" borderId="10" xfId="0" applyNumberFormat="1" applyFont="1" applyFill="1" applyBorder="1" applyAlignment="1">
      <alignment horizontal="right" wrapText="1"/>
    </xf>
    <xf numFmtId="4" fontId="9" fillId="0" borderId="0" xfId="0" applyNumberFormat="1" applyFont="1" applyAlignment="1">
      <alignment horizontal="right" vertical="top"/>
    </xf>
    <xf numFmtId="0" fontId="9" fillId="0" borderId="0" xfId="0" applyFont="1" applyBorder="1" applyAlignment="1">
      <alignment horizontal="right" vertical="top"/>
    </xf>
    <xf numFmtId="0" fontId="9" fillId="0" borderId="0" xfId="0" applyFont="1" applyAlignment="1">
      <alignment horizontal="right" vertical="top"/>
    </xf>
    <xf numFmtId="4" fontId="9" fillId="0" borderId="0" xfId="0" applyNumberFormat="1" applyFont="1" applyBorder="1" applyAlignment="1">
      <alignment horizontal="right" vertical="top"/>
    </xf>
    <xf numFmtId="4" fontId="9" fillId="0" borderId="10" xfId="0" applyNumberFormat="1" applyFont="1" applyBorder="1" applyAlignment="1">
      <alignment horizontal="right" vertical="top"/>
    </xf>
    <xf numFmtId="0" fontId="9" fillId="0" borderId="10" xfId="0" applyFont="1" applyBorder="1" applyAlignment="1">
      <alignment horizontal="right" vertical="top"/>
    </xf>
    <xf numFmtId="0" fontId="9" fillId="0" borderId="18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184" fontId="9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11" xfId="0" applyFont="1" applyBorder="1" applyAlignment="1">
      <alignment horizontal="center" vertical="center"/>
    </xf>
    <xf numFmtId="4" fontId="9" fillId="0" borderId="10" xfId="0" applyNumberFormat="1" applyFont="1" applyFill="1" applyBorder="1" applyAlignment="1">
      <alignment vertical="top"/>
    </xf>
    <xf numFmtId="4" fontId="8" fillId="0" borderId="10" xfId="0" applyNumberFormat="1" applyFont="1" applyFill="1" applyBorder="1" applyAlignment="1">
      <alignment vertical="top"/>
    </xf>
    <xf numFmtId="183" fontId="4" fillId="37" borderId="0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36" borderId="0" xfId="0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 horizontal="left" vertical="center" wrapText="1" readingOrder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 horizontal="right" vertical="center" wrapText="1" readingOrder="1"/>
      <protection locked="0"/>
    </xf>
    <xf numFmtId="0" fontId="6" fillId="33" borderId="0" xfId="0" applyFont="1" applyFill="1" applyAlignment="1" applyProtection="1">
      <alignment horizontal="left" vertical="top" wrapText="1" readingOrder="1"/>
      <protection locked="0"/>
    </xf>
    <xf numFmtId="0" fontId="0" fillId="0" borderId="0" xfId="0" applyAlignment="1">
      <alignment/>
    </xf>
    <xf numFmtId="183" fontId="4" fillId="33" borderId="0" xfId="0" applyNumberFormat="1" applyFont="1" applyFill="1" applyAlignment="1" applyProtection="1">
      <alignment horizontal="right"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7" fillId="0" borderId="14" xfId="0" applyFont="1" applyFill="1" applyBorder="1" applyAlignment="1" applyProtection="1">
      <alignment horizontal="center" vertical="center" wrapText="1" readingOrder="1"/>
      <protection locked="0"/>
    </xf>
    <xf numFmtId="0" fontId="10" fillId="0" borderId="21" xfId="0" applyFont="1" applyFill="1" applyBorder="1" applyAlignment="1" applyProtection="1">
      <alignment vertical="top" wrapText="1"/>
      <protection locked="0"/>
    </xf>
    <xf numFmtId="0" fontId="3" fillId="33" borderId="18" xfId="0" applyFont="1" applyFill="1" applyBorder="1" applyAlignment="1" applyProtection="1">
      <alignment horizontal="center" vertical="center" wrapText="1" readingOrder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 readingOrder="1"/>
      <protection locked="0"/>
    </xf>
    <xf numFmtId="0" fontId="10" fillId="0" borderId="0" xfId="0" applyFont="1" applyFill="1" applyBorder="1" applyAlignment="1" applyProtection="1">
      <alignment vertical="top" wrapText="1"/>
      <protection locked="0"/>
    </xf>
    <xf numFmtId="183" fontId="8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0" fontId="4" fillId="37" borderId="0" xfId="0" applyFont="1" applyFill="1" applyBorder="1" applyAlignment="1" applyProtection="1">
      <alignment horizontal="left" vertical="top" wrapText="1" readingOrder="1"/>
      <protection locked="0"/>
    </xf>
    <xf numFmtId="183" fontId="7" fillId="33" borderId="0" xfId="0" applyNumberFormat="1" applyFont="1" applyFill="1" applyAlignment="1" applyProtection="1">
      <alignment horizontal="right" vertical="top" wrapText="1" readingOrder="1"/>
      <protection locked="0"/>
    </xf>
    <xf numFmtId="183" fontId="2" fillId="33" borderId="0" xfId="0" applyNumberFormat="1" applyFont="1" applyFill="1" applyAlignment="1" applyProtection="1">
      <alignment horizontal="right" vertical="top" wrapText="1" readingOrder="1"/>
      <protection locked="0"/>
    </xf>
    <xf numFmtId="0" fontId="6" fillId="33" borderId="0" xfId="0" applyFont="1" applyFill="1" applyAlignment="1" applyProtection="1">
      <alignment horizontal="right" vertical="top" wrapText="1" readingOrder="1"/>
      <protection locked="0"/>
    </xf>
    <xf numFmtId="183" fontId="9" fillId="33" borderId="0" xfId="0" applyNumberFormat="1" applyFont="1" applyFill="1" applyAlignment="1" applyProtection="1">
      <alignment horizontal="right" vertical="top" wrapText="1" readingOrder="1"/>
      <protection locked="0"/>
    </xf>
    <xf numFmtId="0" fontId="0" fillId="0" borderId="0" xfId="0" applyFont="1" applyAlignment="1">
      <alignment/>
    </xf>
    <xf numFmtId="183" fontId="8" fillId="33" borderId="0" xfId="0" applyNumberFormat="1" applyFont="1" applyFill="1" applyAlignment="1" applyProtection="1">
      <alignment horizontal="right" vertical="top" wrapText="1" readingOrder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7" fillId="0" borderId="20" xfId="0" applyFont="1" applyFill="1" applyBorder="1" applyAlignment="1" applyProtection="1">
      <alignment horizontal="left" vertical="top" wrapText="1" readingOrder="1"/>
      <protection locked="0"/>
    </xf>
    <xf numFmtId="0" fontId="0" fillId="0" borderId="20" xfId="0" applyFill="1" applyBorder="1" applyAlignment="1" applyProtection="1">
      <alignment vertical="top" wrapText="1"/>
      <protection locked="0"/>
    </xf>
    <xf numFmtId="183" fontId="7" fillId="0" borderId="20" xfId="0" applyNumberFormat="1" applyFont="1" applyFill="1" applyBorder="1" applyAlignment="1" applyProtection="1">
      <alignment horizontal="right" vertical="top" wrapText="1" readingOrder="1"/>
      <protection locked="0"/>
    </xf>
    <xf numFmtId="0" fontId="9" fillId="0" borderId="0" xfId="0" applyFont="1" applyAlignment="1" applyProtection="1">
      <alignment horizontal="left" wrapText="1" readingOrder="1"/>
      <protection locked="0"/>
    </xf>
    <xf numFmtId="183" fontId="9" fillId="0" borderId="0" xfId="0" applyNumberFormat="1" applyFont="1" applyAlignment="1" applyProtection="1">
      <alignment horizontal="right" wrapText="1" readingOrder="1"/>
      <protection locked="0"/>
    </xf>
    <xf numFmtId="0" fontId="9" fillId="0" borderId="0" xfId="0" applyFont="1" applyAlignment="1">
      <alignment horizontal="right"/>
    </xf>
    <xf numFmtId="0" fontId="8" fillId="0" borderId="0" xfId="0" applyFont="1" applyAlignment="1" applyProtection="1">
      <alignment horizontal="left" wrapText="1" readingOrder="1"/>
      <protection locked="0"/>
    </xf>
    <xf numFmtId="0" fontId="8" fillId="0" borderId="11" xfId="0" applyFont="1" applyFill="1" applyBorder="1" applyAlignment="1" applyProtection="1">
      <alignment vertical="center" wrapText="1" readingOrder="1"/>
      <protection locked="0"/>
    </xf>
    <xf numFmtId="0" fontId="10" fillId="0" borderId="11" xfId="0" applyFont="1" applyFill="1" applyBorder="1" applyAlignment="1" applyProtection="1">
      <alignment vertical="top" wrapText="1"/>
      <protection locked="0"/>
    </xf>
    <xf numFmtId="0" fontId="8" fillId="0" borderId="11" xfId="0" applyFont="1" applyFill="1" applyBorder="1" applyAlignment="1" applyProtection="1">
      <alignment horizontal="center" vertical="center" wrapText="1" readingOrder="1"/>
      <protection locked="0"/>
    </xf>
    <xf numFmtId="0" fontId="10" fillId="0" borderId="11" xfId="0" applyFont="1" applyFill="1" applyBorder="1" applyAlignment="1" applyProtection="1">
      <alignment horizontal="center" vertical="top" wrapText="1" readingOrder="1"/>
      <protection locked="0"/>
    </xf>
    <xf numFmtId="0" fontId="9" fillId="0" borderId="0" xfId="0" applyFont="1" applyBorder="1" applyAlignment="1" applyProtection="1">
      <alignment horizontal="left" wrapText="1" readingOrder="1"/>
      <protection locked="0"/>
    </xf>
    <xf numFmtId="0" fontId="8" fillId="0" borderId="18" xfId="0" applyFont="1" applyFill="1" applyBorder="1" applyAlignment="1" applyProtection="1">
      <alignment horizontal="left" vertical="top" wrapText="1"/>
      <protection locked="0"/>
    </xf>
    <xf numFmtId="0" fontId="9" fillId="0" borderId="10" xfId="0" applyFont="1" applyBorder="1" applyAlignment="1" applyProtection="1">
      <alignment horizontal="left" wrapText="1" readingOrder="1"/>
      <protection locked="0"/>
    </xf>
    <xf numFmtId="0" fontId="53" fillId="0" borderId="22" xfId="0" applyFont="1" applyFill="1" applyBorder="1" applyAlignment="1">
      <alignment horizontal="left" wrapText="1"/>
    </xf>
    <xf numFmtId="0" fontId="53" fillId="0" borderId="0" xfId="0" applyFont="1" applyFill="1" applyBorder="1" applyAlignment="1">
      <alignment horizontal="left" wrapText="1"/>
    </xf>
    <xf numFmtId="0" fontId="54" fillId="0" borderId="0" xfId="0" applyFont="1" applyFill="1" applyBorder="1" applyAlignment="1">
      <alignment horizontal="left" wrapText="1"/>
    </xf>
    <xf numFmtId="4" fontId="9" fillId="0" borderId="0" xfId="0" applyNumberFormat="1" applyFont="1" applyAlignment="1">
      <alignment horizontal="right" vertical="top"/>
    </xf>
    <xf numFmtId="0" fontId="8" fillId="0" borderId="11" xfId="0" applyFont="1" applyBorder="1" applyAlignment="1">
      <alignment horizontal="center" vertical="center" wrapText="1"/>
    </xf>
    <xf numFmtId="183" fontId="9" fillId="0" borderId="10" xfId="0" applyNumberFormat="1" applyFont="1" applyBorder="1" applyAlignment="1" applyProtection="1">
      <alignment horizontal="right" wrapText="1" readingOrder="1"/>
      <protection locked="0"/>
    </xf>
    <xf numFmtId="0" fontId="9" fillId="0" borderId="10" xfId="0" applyFont="1" applyBorder="1" applyAlignment="1">
      <alignment horizontal="righ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CE9D8"/>
      <rgbColor rgb="00FFFFFF"/>
      <rgbColor rgb="00FF6347"/>
      <rgbColor rgb="000000FF"/>
      <rgbColor rgb="008080FF"/>
      <rgbColor rgb="006A5ACD"/>
      <rgbColor rgb="00FFFF00"/>
      <rgbColor rgb="007871AC"/>
      <rgbColor rgb="00D3D3D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0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O209" sqref="O209"/>
    </sheetView>
  </sheetViews>
  <sheetFormatPr defaultColWidth="9.140625" defaultRowHeight="12.75"/>
  <cols>
    <col min="1" max="1" width="13.421875" style="0" customWidth="1"/>
    <col min="2" max="2" width="7.8515625" style="0" customWidth="1"/>
    <col min="3" max="3" width="40.7109375" style="0" customWidth="1"/>
    <col min="4" max="4" width="10.140625" style="0" bestFit="1" customWidth="1"/>
    <col min="5" max="5" width="9.140625" style="0" hidden="1" customWidth="1"/>
    <col min="6" max="6" width="5.57421875" style="0" hidden="1" customWidth="1"/>
    <col min="7" max="7" width="3.7109375" style="0" hidden="1" customWidth="1"/>
    <col min="8" max="8" width="25.7109375" style="0" bestFit="1" customWidth="1"/>
    <col min="9" max="9" width="9.7109375" style="0" hidden="1" customWidth="1"/>
    <col min="10" max="10" width="10.140625" style="0" hidden="1" customWidth="1"/>
    <col min="11" max="11" width="9.421875" style="19" customWidth="1"/>
    <col min="12" max="12" width="10.421875" style="47" bestFit="1" customWidth="1"/>
    <col min="13" max="13" width="8.8515625" style="11" customWidth="1"/>
  </cols>
  <sheetData>
    <row r="1" spans="1:6" ht="54" customHeight="1">
      <c r="A1" s="103" t="s">
        <v>152</v>
      </c>
      <c r="B1" s="101"/>
      <c r="C1" s="101"/>
      <c r="D1" s="101"/>
      <c r="E1" s="101"/>
      <c r="F1" s="101"/>
    </row>
    <row r="2" ht="8.25" customHeight="1"/>
    <row r="3" ht="12" customHeight="1"/>
    <row r="4" spans="1:12" s="23" customFormat="1" ht="22.5">
      <c r="A4" s="33" t="s">
        <v>0</v>
      </c>
      <c r="B4" s="33" t="s">
        <v>1</v>
      </c>
      <c r="C4" s="33" t="s">
        <v>2</v>
      </c>
      <c r="D4" s="33" t="s">
        <v>3</v>
      </c>
      <c r="E4" s="33" t="s">
        <v>111</v>
      </c>
      <c r="F4" s="104" t="s">
        <v>4</v>
      </c>
      <c r="G4" s="105"/>
      <c r="H4" s="33" t="s">
        <v>135</v>
      </c>
      <c r="I4" s="34" t="s">
        <v>5</v>
      </c>
      <c r="J4" s="34" t="s">
        <v>6</v>
      </c>
      <c r="K4" s="89" t="s">
        <v>4</v>
      </c>
      <c r="L4" s="48" t="s">
        <v>136</v>
      </c>
    </row>
    <row r="5" spans="1:13" s="39" customFormat="1" ht="12.75">
      <c r="A5" s="45"/>
      <c r="B5" s="45"/>
      <c r="C5" s="45"/>
      <c r="D5" s="45"/>
      <c r="E5" s="45"/>
      <c r="F5" s="106"/>
      <c r="G5" s="107"/>
      <c r="H5" s="45"/>
      <c r="I5" s="45"/>
      <c r="J5" s="45"/>
      <c r="K5" s="46"/>
      <c r="L5" s="49"/>
      <c r="M5" s="40"/>
    </row>
    <row r="6" spans="1:12" s="44" customFormat="1" ht="12.75">
      <c r="A6" s="42" t="s">
        <v>7</v>
      </c>
      <c r="B6" s="108" t="s">
        <v>153</v>
      </c>
      <c r="C6" s="109"/>
      <c r="D6" s="43">
        <v>4395680.2</v>
      </c>
      <c r="E6" s="43">
        <v>3245619.43</v>
      </c>
      <c r="F6" s="110">
        <v>480363.49</v>
      </c>
      <c r="G6" s="109"/>
      <c r="H6" s="43">
        <v>4876043.69</v>
      </c>
      <c r="I6" s="41">
        <v>5044683.66</v>
      </c>
      <c r="J6" s="41">
        <v>4663446.8</v>
      </c>
      <c r="K6" s="51">
        <f>L6-H6</f>
        <v>-273168.96999999974</v>
      </c>
      <c r="L6" s="50">
        <f>L8+L46+L54+L127+L135+L143+L150+L166</f>
        <v>4602874.720000001</v>
      </c>
    </row>
    <row r="7" spans="1:10" ht="12.75">
      <c r="A7" s="35"/>
      <c r="B7" s="35"/>
      <c r="C7" s="36"/>
      <c r="D7" s="37"/>
      <c r="E7" s="37"/>
      <c r="F7" s="37"/>
      <c r="G7" s="36"/>
      <c r="H7" s="37"/>
      <c r="I7" s="38"/>
      <c r="J7" s="38"/>
    </row>
    <row r="8" spans="1:12" ht="12.75">
      <c r="A8" s="61" t="s">
        <v>8</v>
      </c>
      <c r="B8" s="111" t="s">
        <v>9</v>
      </c>
      <c r="C8" s="96"/>
      <c r="D8" s="62">
        <v>3729808.2</v>
      </c>
      <c r="E8" s="62">
        <v>2922673.76</v>
      </c>
      <c r="F8" s="95">
        <v>371260.22</v>
      </c>
      <c r="G8" s="96"/>
      <c r="H8" s="62">
        <v>4101068.42</v>
      </c>
      <c r="I8" s="62">
        <v>4069894.8</v>
      </c>
      <c r="J8" s="62">
        <v>4069894.8</v>
      </c>
      <c r="K8" s="60">
        <f>L8-H8</f>
        <v>-31907.699999999255</v>
      </c>
      <c r="L8" s="60">
        <f>L10+L20+L28+L33</f>
        <v>4069160.7200000007</v>
      </c>
    </row>
    <row r="9" spans="1:16" ht="12.75">
      <c r="A9" s="31"/>
      <c r="B9" s="97"/>
      <c r="C9" s="98"/>
      <c r="D9" s="32"/>
      <c r="E9" s="32"/>
      <c r="F9" s="99"/>
      <c r="G9" s="98"/>
      <c r="H9" s="32"/>
      <c r="I9" s="32"/>
      <c r="J9" s="32"/>
      <c r="P9" s="11"/>
    </row>
    <row r="10" spans="1:12" ht="12.75">
      <c r="A10" s="1" t="s">
        <v>10</v>
      </c>
      <c r="B10" s="100" t="s">
        <v>11</v>
      </c>
      <c r="C10" s="101"/>
      <c r="D10" s="3">
        <v>117408</v>
      </c>
      <c r="E10" s="3">
        <v>94587.58</v>
      </c>
      <c r="F10" s="102">
        <v>912</v>
      </c>
      <c r="G10" s="101"/>
      <c r="H10" s="3">
        <v>118320</v>
      </c>
      <c r="I10" s="3">
        <v>118320</v>
      </c>
      <c r="J10" s="3">
        <v>118320</v>
      </c>
      <c r="K10" s="47">
        <f aca="true" t="shared" si="0" ref="K10:K18">L10-H10</f>
        <v>0</v>
      </c>
      <c r="L10" s="54">
        <f>L11</f>
        <v>118320</v>
      </c>
    </row>
    <row r="11" spans="1:12" ht="12.75">
      <c r="A11" s="4"/>
      <c r="B11" s="4" t="s">
        <v>12</v>
      </c>
      <c r="C11" s="4" t="s">
        <v>13</v>
      </c>
      <c r="D11" s="5">
        <v>117408</v>
      </c>
      <c r="E11" s="5">
        <v>94587.58</v>
      </c>
      <c r="F11" s="112">
        <v>912</v>
      </c>
      <c r="G11" s="101"/>
      <c r="H11" s="5">
        <v>118320</v>
      </c>
      <c r="I11" s="5">
        <v>118320</v>
      </c>
      <c r="J11" s="5">
        <v>118320</v>
      </c>
      <c r="K11" s="47">
        <f t="shared" si="0"/>
        <v>0</v>
      </c>
      <c r="L11" s="50">
        <f>L12+L17</f>
        <v>118320</v>
      </c>
    </row>
    <row r="12" spans="1:12" ht="12.75">
      <c r="A12" s="4"/>
      <c r="B12" s="4" t="s">
        <v>14</v>
      </c>
      <c r="C12" s="4" t="s">
        <v>15</v>
      </c>
      <c r="D12" s="5">
        <v>113408</v>
      </c>
      <c r="E12" s="5">
        <v>91219.33</v>
      </c>
      <c r="F12" s="112">
        <v>1396.2</v>
      </c>
      <c r="G12" s="101"/>
      <c r="H12" s="5">
        <v>114804.2</v>
      </c>
      <c r="I12" s="5">
        <v>114320</v>
      </c>
      <c r="J12" s="5">
        <v>114320</v>
      </c>
      <c r="K12" s="47">
        <f t="shared" si="0"/>
        <v>0</v>
      </c>
      <c r="L12" s="50">
        <f>SUM(L13:L16)</f>
        <v>114804.2</v>
      </c>
    </row>
    <row r="13" spans="1:12" ht="12.75">
      <c r="A13" s="6"/>
      <c r="B13" s="6" t="s">
        <v>16</v>
      </c>
      <c r="C13" s="6" t="s">
        <v>17</v>
      </c>
      <c r="D13" s="7">
        <v>22000</v>
      </c>
      <c r="E13" s="7">
        <v>9403.29</v>
      </c>
      <c r="F13" s="113">
        <v>-10900</v>
      </c>
      <c r="G13" s="101"/>
      <c r="H13" s="7">
        <v>11100</v>
      </c>
      <c r="I13" s="7">
        <v>0</v>
      </c>
      <c r="J13" s="7">
        <v>0</v>
      </c>
      <c r="K13" s="47">
        <f t="shared" si="0"/>
        <v>0</v>
      </c>
      <c r="L13" s="52">
        <v>11100</v>
      </c>
    </row>
    <row r="14" spans="1:12" ht="12.75">
      <c r="A14" s="6"/>
      <c r="B14" s="6" t="s">
        <v>18</v>
      </c>
      <c r="C14" s="6" t="s">
        <v>19</v>
      </c>
      <c r="D14" s="7">
        <v>33000</v>
      </c>
      <c r="E14" s="7">
        <v>30158.26</v>
      </c>
      <c r="F14" s="113">
        <v>3427.22</v>
      </c>
      <c r="G14" s="101"/>
      <c r="H14" s="7">
        <v>36427.22</v>
      </c>
      <c r="I14" s="7">
        <v>0</v>
      </c>
      <c r="J14" s="7">
        <v>0</v>
      </c>
      <c r="K14" s="47">
        <f t="shared" si="0"/>
        <v>0</v>
      </c>
      <c r="L14" s="52">
        <v>36427.22</v>
      </c>
    </row>
    <row r="15" spans="1:12" ht="12.75">
      <c r="A15" s="6"/>
      <c r="B15" s="6" t="s">
        <v>20</v>
      </c>
      <c r="C15" s="6" t="s">
        <v>21</v>
      </c>
      <c r="D15" s="7">
        <v>54358</v>
      </c>
      <c r="E15" s="7">
        <v>47607.78</v>
      </c>
      <c r="F15" s="113">
        <v>7793.77</v>
      </c>
      <c r="G15" s="101"/>
      <c r="H15" s="7">
        <v>62151.77</v>
      </c>
      <c r="I15" s="7">
        <v>0</v>
      </c>
      <c r="J15" s="7">
        <v>0</v>
      </c>
      <c r="K15" s="47">
        <f t="shared" si="0"/>
        <v>0</v>
      </c>
      <c r="L15" s="52">
        <v>62151.77</v>
      </c>
    </row>
    <row r="16" spans="1:12" ht="12.75">
      <c r="A16" s="6"/>
      <c r="B16" s="6" t="s">
        <v>22</v>
      </c>
      <c r="C16" s="6" t="s">
        <v>23</v>
      </c>
      <c r="D16" s="7">
        <v>4050</v>
      </c>
      <c r="E16" s="7">
        <v>4050</v>
      </c>
      <c r="F16" s="113">
        <v>1075.21</v>
      </c>
      <c r="G16" s="101"/>
      <c r="H16" s="7">
        <v>5125.21</v>
      </c>
      <c r="I16" s="7">
        <v>0</v>
      </c>
      <c r="J16" s="7">
        <v>0</v>
      </c>
      <c r="K16" s="47">
        <f t="shared" si="0"/>
        <v>0</v>
      </c>
      <c r="L16" s="52">
        <v>5125.21</v>
      </c>
    </row>
    <row r="17" spans="1:12" ht="12.75">
      <c r="A17" s="4"/>
      <c r="B17" s="4" t="s">
        <v>24</v>
      </c>
      <c r="C17" s="4" t="s">
        <v>25</v>
      </c>
      <c r="D17" s="5">
        <v>4000</v>
      </c>
      <c r="E17" s="5">
        <v>3368.25</v>
      </c>
      <c r="F17" s="112">
        <v>-484.2</v>
      </c>
      <c r="G17" s="101"/>
      <c r="H17" s="5">
        <v>3515.8</v>
      </c>
      <c r="I17" s="5">
        <v>4000</v>
      </c>
      <c r="J17" s="5">
        <v>4000</v>
      </c>
      <c r="K17" s="47">
        <f t="shared" si="0"/>
        <v>0</v>
      </c>
      <c r="L17" s="50">
        <f>L18</f>
        <v>3515.8</v>
      </c>
    </row>
    <row r="18" spans="1:12" ht="12.75">
      <c r="A18" s="6"/>
      <c r="B18" s="6" t="s">
        <v>26</v>
      </c>
      <c r="C18" s="6" t="s">
        <v>27</v>
      </c>
      <c r="D18" s="7">
        <v>4000</v>
      </c>
      <c r="E18" s="7">
        <v>3368.25</v>
      </c>
      <c r="F18" s="113">
        <v>-484.2</v>
      </c>
      <c r="G18" s="101"/>
      <c r="H18" s="7">
        <v>3515.8</v>
      </c>
      <c r="I18" s="7">
        <v>0</v>
      </c>
      <c r="J18" s="7">
        <v>0</v>
      </c>
      <c r="K18" s="47">
        <f t="shared" si="0"/>
        <v>0</v>
      </c>
      <c r="L18" s="52">
        <v>3515.8</v>
      </c>
    </row>
    <row r="19" spans="1:12" ht="12.75">
      <c r="A19" s="1"/>
      <c r="B19" s="100"/>
      <c r="C19" s="101"/>
      <c r="D19" s="2"/>
      <c r="E19" s="2"/>
      <c r="F19" s="114"/>
      <c r="G19" s="101"/>
      <c r="H19" s="2"/>
      <c r="I19" s="2"/>
      <c r="J19" s="2"/>
      <c r="L19" s="51"/>
    </row>
    <row r="20" spans="1:12" ht="12.75">
      <c r="A20" s="1" t="s">
        <v>28</v>
      </c>
      <c r="B20" s="100" t="s">
        <v>29</v>
      </c>
      <c r="C20" s="101"/>
      <c r="D20" s="3">
        <v>411824.8</v>
      </c>
      <c r="E20" s="3">
        <v>293457.15</v>
      </c>
      <c r="F20" s="102">
        <v>-24451.38</v>
      </c>
      <c r="G20" s="101"/>
      <c r="H20" s="3">
        <v>387373.42</v>
      </c>
      <c r="I20" s="3">
        <v>411824.8</v>
      </c>
      <c r="J20" s="3">
        <v>411824.8</v>
      </c>
      <c r="K20" s="47">
        <f aca="true" t="shared" si="1" ref="K20:K26">L20-H20</f>
        <v>68658.94000000006</v>
      </c>
      <c r="L20" s="53">
        <f>L21</f>
        <v>456032.36000000004</v>
      </c>
    </row>
    <row r="21" spans="1:12" ht="12.75">
      <c r="A21" s="4"/>
      <c r="B21" s="4" t="s">
        <v>12</v>
      </c>
      <c r="C21" s="4" t="s">
        <v>13</v>
      </c>
      <c r="D21" s="5">
        <v>411824.8</v>
      </c>
      <c r="E21" s="5">
        <v>293457.15</v>
      </c>
      <c r="F21" s="112">
        <v>-24451.38</v>
      </c>
      <c r="G21" s="101"/>
      <c r="H21" s="5">
        <v>387373.42</v>
      </c>
      <c r="I21" s="5">
        <v>411824.8</v>
      </c>
      <c r="J21" s="5">
        <v>411824.8</v>
      </c>
      <c r="K21" s="47">
        <f t="shared" si="1"/>
        <v>68658.94000000006</v>
      </c>
      <c r="L21" s="50">
        <f>L22+L25</f>
        <v>456032.36000000004</v>
      </c>
    </row>
    <row r="22" spans="1:12" ht="12.75">
      <c r="A22" s="4"/>
      <c r="B22" s="4" t="s">
        <v>14</v>
      </c>
      <c r="C22" s="4" t="s">
        <v>15</v>
      </c>
      <c r="D22" s="5">
        <v>5500</v>
      </c>
      <c r="E22" s="5">
        <v>0</v>
      </c>
      <c r="F22" s="112">
        <v>-1000</v>
      </c>
      <c r="G22" s="101"/>
      <c r="H22" s="5">
        <v>4500</v>
      </c>
      <c r="I22" s="5">
        <v>5500</v>
      </c>
      <c r="J22" s="5">
        <v>5500</v>
      </c>
      <c r="K22" s="47">
        <f t="shared" si="1"/>
        <v>75430.83</v>
      </c>
      <c r="L22" s="50">
        <f>L23</f>
        <v>79930.83</v>
      </c>
    </row>
    <row r="23" spans="1:12" ht="12.75">
      <c r="A23" s="6"/>
      <c r="B23" s="6">
        <v>322</v>
      </c>
      <c r="C23" s="6" t="s">
        <v>19</v>
      </c>
      <c r="D23" s="7">
        <v>0</v>
      </c>
      <c r="E23" s="7"/>
      <c r="F23" s="7"/>
      <c r="G23" s="17"/>
      <c r="H23" s="7">
        <v>0</v>
      </c>
      <c r="I23" s="5"/>
      <c r="J23" s="5"/>
      <c r="K23" s="47">
        <f t="shared" si="1"/>
        <v>79930.83</v>
      </c>
      <c r="L23" s="52">
        <v>79930.83</v>
      </c>
    </row>
    <row r="24" spans="1:12" ht="12.75">
      <c r="A24" s="6"/>
      <c r="B24" s="6" t="s">
        <v>20</v>
      </c>
      <c r="C24" s="6" t="s">
        <v>21</v>
      </c>
      <c r="D24" s="7">
        <v>5500</v>
      </c>
      <c r="E24" s="7">
        <v>0</v>
      </c>
      <c r="F24" s="115">
        <v>-1000</v>
      </c>
      <c r="G24" s="116"/>
      <c r="H24" s="7">
        <v>4500</v>
      </c>
      <c r="I24" s="7">
        <v>0</v>
      </c>
      <c r="J24" s="7">
        <v>0</v>
      </c>
      <c r="K24" s="47">
        <f t="shared" si="1"/>
        <v>-4500</v>
      </c>
      <c r="L24" s="51">
        <v>0</v>
      </c>
    </row>
    <row r="25" spans="1:12" ht="22.5">
      <c r="A25" s="4"/>
      <c r="B25" s="4" t="s">
        <v>30</v>
      </c>
      <c r="C25" s="4" t="s">
        <v>31</v>
      </c>
      <c r="D25" s="5">
        <v>406324.8</v>
      </c>
      <c r="E25" s="5">
        <v>293457.15</v>
      </c>
      <c r="F25" s="117">
        <v>-23451.38</v>
      </c>
      <c r="G25" s="116"/>
      <c r="H25" s="5">
        <v>382873.42</v>
      </c>
      <c r="I25" s="5">
        <v>406324.8</v>
      </c>
      <c r="J25" s="5">
        <v>406324.8</v>
      </c>
      <c r="K25" s="47">
        <f t="shared" si="1"/>
        <v>-6771.889999999956</v>
      </c>
      <c r="L25" s="50">
        <f>L26</f>
        <v>376101.53</v>
      </c>
    </row>
    <row r="26" spans="1:12" ht="22.5">
      <c r="A26" s="6"/>
      <c r="B26" s="6" t="s">
        <v>32</v>
      </c>
      <c r="C26" s="6" t="s">
        <v>33</v>
      </c>
      <c r="D26" s="7">
        <v>406324.8</v>
      </c>
      <c r="E26" s="7">
        <v>293457.15</v>
      </c>
      <c r="F26" s="115">
        <v>-23451.38</v>
      </c>
      <c r="G26" s="116"/>
      <c r="H26" s="7">
        <v>382873.42</v>
      </c>
      <c r="I26" s="7">
        <v>0</v>
      </c>
      <c r="J26" s="7">
        <v>0</v>
      </c>
      <c r="K26" s="47">
        <f t="shared" si="1"/>
        <v>-6771.889999999956</v>
      </c>
      <c r="L26" s="52">
        <v>376101.53</v>
      </c>
    </row>
    <row r="27" spans="1:10" ht="12.75">
      <c r="A27" s="1"/>
      <c r="B27" s="100"/>
      <c r="C27" s="101"/>
      <c r="D27" s="2"/>
      <c r="E27" s="2"/>
      <c r="F27" s="114"/>
      <c r="G27" s="101"/>
      <c r="H27" s="2"/>
      <c r="I27" s="2"/>
      <c r="J27" s="2"/>
    </row>
    <row r="28" spans="1:12" ht="12.75">
      <c r="A28" s="1" t="s">
        <v>34</v>
      </c>
      <c r="B28" s="100" t="s">
        <v>35</v>
      </c>
      <c r="C28" s="101"/>
      <c r="D28" s="3">
        <v>1500</v>
      </c>
      <c r="E28" s="3">
        <v>0</v>
      </c>
      <c r="F28" s="102">
        <v>0</v>
      </c>
      <c r="G28" s="101"/>
      <c r="H28" s="3">
        <v>1500</v>
      </c>
      <c r="I28" s="3">
        <v>1500</v>
      </c>
      <c r="J28" s="3">
        <v>1500</v>
      </c>
      <c r="K28" s="47">
        <f>L28-H28</f>
        <v>-1500</v>
      </c>
      <c r="L28" s="54">
        <v>0</v>
      </c>
    </row>
    <row r="29" spans="1:12" ht="12.75">
      <c r="A29" s="4"/>
      <c r="B29" s="4" t="s">
        <v>12</v>
      </c>
      <c r="C29" s="4" t="s">
        <v>13</v>
      </c>
      <c r="D29" s="5">
        <v>1500</v>
      </c>
      <c r="E29" s="5">
        <v>0</v>
      </c>
      <c r="F29" s="112">
        <v>0</v>
      </c>
      <c r="G29" s="101"/>
      <c r="H29" s="5">
        <v>1500</v>
      </c>
      <c r="I29" s="5">
        <v>1500</v>
      </c>
      <c r="J29" s="5">
        <v>1500</v>
      </c>
      <c r="K29" s="47">
        <f>L29-H29</f>
        <v>-1500</v>
      </c>
      <c r="L29" s="55">
        <v>0</v>
      </c>
    </row>
    <row r="30" spans="1:12" ht="12.75">
      <c r="A30" s="4"/>
      <c r="B30" s="4" t="s">
        <v>14</v>
      </c>
      <c r="C30" s="4" t="s">
        <v>15</v>
      </c>
      <c r="D30" s="5">
        <v>1500</v>
      </c>
      <c r="E30" s="5">
        <v>0</v>
      </c>
      <c r="F30" s="112">
        <v>0</v>
      </c>
      <c r="G30" s="101"/>
      <c r="H30" s="5">
        <v>1500</v>
      </c>
      <c r="I30" s="5">
        <v>1500</v>
      </c>
      <c r="J30" s="5">
        <v>1500</v>
      </c>
      <c r="K30" s="47">
        <f>L30-H30</f>
        <v>-1500</v>
      </c>
      <c r="L30" s="55">
        <v>0</v>
      </c>
    </row>
    <row r="31" spans="1:12" ht="12.75">
      <c r="A31" s="6"/>
      <c r="B31" s="6" t="s">
        <v>18</v>
      </c>
      <c r="C31" s="6" t="s">
        <v>19</v>
      </c>
      <c r="D31" s="7">
        <v>1500</v>
      </c>
      <c r="E31" s="7">
        <v>0</v>
      </c>
      <c r="F31" s="113">
        <v>0</v>
      </c>
      <c r="G31" s="101"/>
      <c r="H31" s="7">
        <v>1500</v>
      </c>
      <c r="I31" s="7">
        <v>0</v>
      </c>
      <c r="J31" s="7">
        <v>0</v>
      </c>
      <c r="K31" s="47">
        <f>L31-H31</f>
        <v>-1500</v>
      </c>
      <c r="L31" s="47">
        <v>0</v>
      </c>
    </row>
    <row r="32" spans="1:10" ht="12.75">
      <c r="A32" s="1"/>
      <c r="B32" s="100"/>
      <c r="C32" s="101"/>
      <c r="D32" s="2"/>
      <c r="E32" s="2"/>
      <c r="F32" s="114"/>
      <c r="G32" s="101"/>
      <c r="H32" s="2"/>
      <c r="I32" s="2"/>
      <c r="J32" s="2"/>
    </row>
    <row r="33" spans="1:12" ht="12.75">
      <c r="A33" s="1" t="s">
        <v>36</v>
      </c>
      <c r="B33" s="100" t="s">
        <v>37</v>
      </c>
      <c r="C33" s="101"/>
      <c r="D33" s="3">
        <v>3199075.4</v>
      </c>
      <c r="E33" s="3">
        <v>2534629.03</v>
      </c>
      <c r="F33" s="102">
        <v>394799.6</v>
      </c>
      <c r="G33" s="101"/>
      <c r="H33" s="3">
        <v>3593875</v>
      </c>
      <c r="I33" s="3">
        <v>3538250</v>
      </c>
      <c r="J33" s="3">
        <v>3538250</v>
      </c>
      <c r="K33" s="47">
        <f aca="true" t="shared" si="2" ref="K33:K44">L33-H33</f>
        <v>-99066.63999999966</v>
      </c>
      <c r="L33" s="54">
        <f>L34</f>
        <v>3494808.3600000003</v>
      </c>
    </row>
    <row r="34" spans="1:12" ht="12.75">
      <c r="A34" s="4"/>
      <c r="B34" s="4" t="s">
        <v>12</v>
      </c>
      <c r="C34" s="4" t="s">
        <v>13</v>
      </c>
      <c r="D34" s="5">
        <v>3199075.4</v>
      </c>
      <c r="E34" s="5">
        <v>2534629.03</v>
      </c>
      <c r="F34" s="112">
        <v>394799.6</v>
      </c>
      <c r="G34" s="101"/>
      <c r="H34" s="5">
        <v>3593875</v>
      </c>
      <c r="I34" s="5">
        <v>3538250</v>
      </c>
      <c r="J34" s="5">
        <v>3538250</v>
      </c>
      <c r="K34" s="47">
        <f t="shared" si="2"/>
        <v>-99066.63999999966</v>
      </c>
      <c r="L34" s="55">
        <f>L35+L39+L43</f>
        <v>3494808.3600000003</v>
      </c>
    </row>
    <row r="35" spans="1:12" ht="12.75">
      <c r="A35" s="4"/>
      <c r="B35" s="4" t="s">
        <v>38</v>
      </c>
      <c r="C35" s="4" t="s">
        <v>39</v>
      </c>
      <c r="D35" s="5">
        <v>3002075.4</v>
      </c>
      <c r="E35" s="5">
        <v>2406253.48</v>
      </c>
      <c r="F35" s="112">
        <v>346799.6</v>
      </c>
      <c r="G35" s="101"/>
      <c r="H35" s="5">
        <v>3348875</v>
      </c>
      <c r="I35" s="5">
        <v>3313750</v>
      </c>
      <c r="J35" s="5">
        <v>3313750</v>
      </c>
      <c r="K35" s="47">
        <f t="shared" si="2"/>
        <v>-54446.37999999989</v>
      </c>
      <c r="L35" s="50">
        <f>SUM(L36:L38)</f>
        <v>3294428.62</v>
      </c>
    </row>
    <row r="36" spans="1:12" ht="12.75">
      <c r="A36" s="6"/>
      <c r="B36" s="6" t="s">
        <v>40</v>
      </c>
      <c r="C36" s="6" t="s">
        <v>41</v>
      </c>
      <c r="D36" s="7">
        <v>2511760</v>
      </c>
      <c r="E36" s="7">
        <v>2028933.16</v>
      </c>
      <c r="F36" s="113">
        <v>298240</v>
      </c>
      <c r="G36" s="101"/>
      <c r="H36" s="7">
        <v>2810000</v>
      </c>
      <c r="I36" s="7">
        <v>0</v>
      </c>
      <c r="J36" s="7">
        <v>0</v>
      </c>
      <c r="K36" s="47">
        <f t="shared" si="2"/>
        <v>-61187.529999999795</v>
      </c>
      <c r="L36" s="56">
        <f>2727757.64+21054.83</f>
        <v>2748812.47</v>
      </c>
    </row>
    <row r="37" spans="1:12" ht="12.75">
      <c r="A37" s="6"/>
      <c r="B37" s="6" t="s">
        <v>42</v>
      </c>
      <c r="C37" s="6" t="s">
        <v>43</v>
      </c>
      <c r="D37" s="7">
        <v>80000</v>
      </c>
      <c r="E37" s="7">
        <v>50020.2</v>
      </c>
      <c r="F37" s="113">
        <v>0</v>
      </c>
      <c r="G37" s="101"/>
      <c r="H37" s="7">
        <v>80000</v>
      </c>
      <c r="I37" s="7">
        <v>0</v>
      </c>
      <c r="J37" s="7">
        <v>0</v>
      </c>
      <c r="K37" s="47">
        <f t="shared" si="2"/>
        <v>22106.86</v>
      </c>
      <c r="L37" s="56">
        <v>102106.86</v>
      </c>
    </row>
    <row r="38" spans="1:12" ht="12.75">
      <c r="A38" s="6"/>
      <c r="B38" s="6" t="s">
        <v>44</v>
      </c>
      <c r="C38" s="6" t="s">
        <v>45</v>
      </c>
      <c r="D38" s="7">
        <v>410315.4</v>
      </c>
      <c r="E38" s="7">
        <v>327300.12</v>
      </c>
      <c r="F38" s="113">
        <v>48559.6</v>
      </c>
      <c r="G38" s="101"/>
      <c r="H38" s="7">
        <v>458875</v>
      </c>
      <c r="I38" s="7">
        <v>0</v>
      </c>
      <c r="J38" s="7">
        <v>0</v>
      </c>
      <c r="K38" s="47">
        <f t="shared" si="2"/>
        <v>-15365.710000000021</v>
      </c>
      <c r="L38" s="56">
        <f>439887.79+3621.5</f>
        <v>443509.29</v>
      </c>
    </row>
    <row r="39" spans="1:12" ht="12.75">
      <c r="A39" s="4"/>
      <c r="B39" s="4" t="s">
        <v>14</v>
      </c>
      <c r="C39" s="4" t="s">
        <v>15</v>
      </c>
      <c r="D39" s="5">
        <v>197000</v>
      </c>
      <c r="E39" s="5">
        <v>125046.61</v>
      </c>
      <c r="F39" s="112">
        <v>23000</v>
      </c>
      <c r="G39" s="101"/>
      <c r="H39" s="5">
        <v>220000</v>
      </c>
      <c r="I39" s="5">
        <v>204500</v>
      </c>
      <c r="J39" s="5">
        <v>204500</v>
      </c>
      <c r="K39" s="47">
        <f t="shared" si="2"/>
        <v>-30498.919999999984</v>
      </c>
      <c r="L39" s="50">
        <f>SUM(L40:L42)</f>
        <v>189501.08000000002</v>
      </c>
    </row>
    <row r="40" spans="1:12" ht="12.75">
      <c r="A40" s="6"/>
      <c r="B40" s="6" t="s">
        <v>16</v>
      </c>
      <c r="C40" s="6" t="s">
        <v>17</v>
      </c>
      <c r="D40" s="7">
        <v>182000</v>
      </c>
      <c r="E40" s="7">
        <v>117434.11</v>
      </c>
      <c r="F40" s="113">
        <v>-12000</v>
      </c>
      <c r="G40" s="101"/>
      <c r="H40" s="7">
        <v>170000</v>
      </c>
      <c r="I40" s="7">
        <v>0</v>
      </c>
      <c r="J40" s="7">
        <v>0</v>
      </c>
      <c r="K40" s="47">
        <f t="shared" si="2"/>
        <v>-6723.0199999999895</v>
      </c>
      <c r="L40" s="56">
        <v>163276.98</v>
      </c>
    </row>
    <row r="41" spans="1:12" ht="12.75">
      <c r="A41" s="6"/>
      <c r="B41" s="6" t="s">
        <v>20</v>
      </c>
      <c r="C41" s="6" t="s">
        <v>21</v>
      </c>
      <c r="D41" s="7">
        <v>0</v>
      </c>
      <c r="E41" s="7">
        <v>0</v>
      </c>
      <c r="F41" s="113">
        <v>5000</v>
      </c>
      <c r="G41" s="101"/>
      <c r="H41" s="7">
        <v>5000</v>
      </c>
      <c r="I41" s="7">
        <v>0</v>
      </c>
      <c r="J41" s="7">
        <v>0</v>
      </c>
      <c r="K41" s="47">
        <f t="shared" si="2"/>
        <v>61.600000000000364</v>
      </c>
      <c r="L41" s="51">
        <v>5061.6</v>
      </c>
    </row>
    <row r="42" spans="1:12" ht="12.75">
      <c r="A42" s="6"/>
      <c r="B42" s="6" t="s">
        <v>22</v>
      </c>
      <c r="C42" s="6" t="s">
        <v>23</v>
      </c>
      <c r="D42" s="7">
        <v>15000</v>
      </c>
      <c r="E42" s="7">
        <v>7612.5</v>
      </c>
      <c r="F42" s="113">
        <v>30000</v>
      </c>
      <c r="G42" s="101"/>
      <c r="H42" s="7">
        <v>45000</v>
      </c>
      <c r="I42" s="7">
        <v>0</v>
      </c>
      <c r="J42" s="7">
        <v>0</v>
      </c>
      <c r="K42" s="47">
        <f t="shared" si="2"/>
        <v>-23837.5</v>
      </c>
      <c r="L42" s="56">
        <f>10162.5+11000</f>
        <v>21162.5</v>
      </c>
    </row>
    <row r="43" spans="1:12" ht="12.75">
      <c r="A43" s="4"/>
      <c r="B43" s="4" t="s">
        <v>24</v>
      </c>
      <c r="C43" s="4" t="s">
        <v>25</v>
      </c>
      <c r="D43" s="5">
        <v>0</v>
      </c>
      <c r="E43" s="5">
        <v>3328.94</v>
      </c>
      <c r="F43" s="112">
        <v>25000</v>
      </c>
      <c r="G43" s="101"/>
      <c r="H43" s="5">
        <v>25000</v>
      </c>
      <c r="I43" s="5">
        <v>20000</v>
      </c>
      <c r="J43" s="5">
        <v>20000</v>
      </c>
      <c r="K43" s="47">
        <f t="shared" si="2"/>
        <v>-14121.34</v>
      </c>
      <c r="L43" s="50">
        <f>L44</f>
        <v>10878.66</v>
      </c>
    </row>
    <row r="44" spans="1:12" ht="12.75">
      <c r="A44" s="6"/>
      <c r="B44" s="6" t="s">
        <v>26</v>
      </c>
      <c r="C44" s="6" t="s">
        <v>27</v>
      </c>
      <c r="D44" s="7">
        <v>0</v>
      </c>
      <c r="E44" s="7">
        <v>3328.94</v>
      </c>
      <c r="F44" s="113">
        <v>25000</v>
      </c>
      <c r="G44" s="101"/>
      <c r="H44" s="7">
        <v>25000</v>
      </c>
      <c r="I44" s="7">
        <v>0</v>
      </c>
      <c r="J44" s="7">
        <v>0</v>
      </c>
      <c r="K44" s="47">
        <f t="shared" si="2"/>
        <v>-14121.34</v>
      </c>
      <c r="L44" s="56">
        <f>3328.94+7549.72</f>
        <v>10878.66</v>
      </c>
    </row>
    <row r="45" spans="1:10" ht="12.75">
      <c r="A45" s="6"/>
      <c r="B45" s="6"/>
      <c r="C45" s="6"/>
      <c r="D45" s="7"/>
      <c r="E45" s="7"/>
      <c r="F45" s="7"/>
      <c r="H45" s="7"/>
      <c r="I45" s="7"/>
      <c r="J45" s="7"/>
    </row>
    <row r="46" spans="1:12" ht="12.75">
      <c r="A46" s="61" t="s">
        <v>46</v>
      </c>
      <c r="B46" s="111" t="s">
        <v>47</v>
      </c>
      <c r="C46" s="96"/>
      <c r="D46" s="62">
        <v>93672</v>
      </c>
      <c r="E46" s="62">
        <v>84909.16</v>
      </c>
      <c r="F46" s="95">
        <v>-3390.35</v>
      </c>
      <c r="G46" s="96"/>
      <c r="H46" s="62">
        <v>90281.65</v>
      </c>
      <c r="I46" s="62">
        <v>93672</v>
      </c>
      <c r="J46" s="62">
        <v>93672</v>
      </c>
      <c r="K46" s="60">
        <f>L46-H46</f>
        <v>-84327.59</v>
      </c>
      <c r="L46" s="60">
        <f>L48</f>
        <v>5954.06</v>
      </c>
    </row>
    <row r="47" spans="1:10" ht="12.75">
      <c r="A47" s="31"/>
      <c r="B47" s="97"/>
      <c r="C47" s="98"/>
      <c r="D47" s="32"/>
      <c r="E47" s="32"/>
      <c r="F47" s="99"/>
      <c r="G47" s="98"/>
      <c r="H47" s="32"/>
      <c r="I47" s="32"/>
      <c r="J47" s="32"/>
    </row>
    <row r="48" spans="1:12" ht="12.75">
      <c r="A48" s="1" t="s">
        <v>48</v>
      </c>
      <c r="B48" s="100" t="s">
        <v>49</v>
      </c>
      <c r="C48" s="101"/>
      <c r="D48" s="3">
        <v>93672</v>
      </c>
      <c r="E48" s="3">
        <v>84909.16</v>
      </c>
      <c r="F48" s="102">
        <v>-3390.35</v>
      </c>
      <c r="G48" s="101"/>
      <c r="H48" s="3">
        <v>90281.65</v>
      </c>
      <c r="I48" s="3">
        <v>93672</v>
      </c>
      <c r="J48" s="3">
        <v>93672</v>
      </c>
      <c r="K48" s="47">
        <f>L48-H48</f>
        <v>-84327.59</v>
      </c>
      <c r="L48" s="54">
        <f>L49</f>
        <v>5954.06</v>
      </c>
    </row>
    <row r="49" spans="1:12" ht="12.75">
      <c r="A49" s="4"/>
      <c r="B49" s="4" t="s">
        <v>12</v>
      </c>
      <c r="C49" s="4" t="s">
        <v>13</v>
      </c>
      <c r="D49" s="5">
        <v>93672</v>
      </c>
      <c r="E49" s="5">
        <v>84909.16</v>
      </c>
      <c r="F49" s="112">
        <v>-3390.35</v>
      </c>
      <c r="G49" s="101"/>
      <c r="H49" s="5">
        <v>90281.65</v>
      </c>
      <c r="I49" s="5">
        <v>93672</v>
      </c>
      <c r="J49" s="5">
        <v>93672</v>
      </c>
      <c r="K49" s="47">
        <f>L49-H49</f>
        <v>-84327.59</v>
      </c>
      <c r="L49" s="50">
        <f>L50</f>
        <v>5954.06</v>
      </c>
    </row>
    <row r="50" spans="1:12" ht="12.75">
      <c r="A50" s="4"/>
      <c r="B50" s="4" t="s">
        <v>14</v>
      </c>
      <c r="C50" s="4" t="s">
        <v>15</v>
      </c>
      <c r="D50" s="5">
        <v>93672</v>
      </c>
      <c r="E50" s="5">
        <v>84909.16</v>
      </c>
      <c r="F50" s="112">
        <v>-3390.35</v>
      </c>
      <c r="G50" s="101"/>
      <c r="H50" s="5">
        <v>90281.65</v>
      </c>
      <c r="I50" s="5">
        <v>93672</v>
      </c>
      <c r="J50" s="5">
        <v>93672</v>
      </c>
      <c r="K50" s="47">
        <f>L50-H50</f>
        <v>-84327.59</v>
      </c>
      <c r="L50" s="50">
        <f>L52</f>
        <v>5954.06</v>
      </c>
    </row>
    <row r="51" spans="1:12" ht="12.75">
      <c r="A51" s="6"/>
      <c r="B51" s="6" t="s">
        <v>18</v>
      </c>
      <c r="C51" s="6" t="s">
        <v>19</v>
      </c>
      <c r="D51" s="7">
        <v>88000</v>
      </c>
      <c r="E51" s="7">
        <v>78955.1</v>
      </c>
      <c r="F51" s="113">
        <v>-3000</v>
      </c>
      <c r="G51" s="101"/>
      <c r="H51" s="7">
        <v>85000</v>
      </c>
      <c r="I51" s="7">
        <v>0</v>
      </c>
      <c r="J51" s="7">
        <v>0</v>
      </c>
      <c r="K51" s="47">
        <f>L51-H51</f>
        <v>-85000</v>
      </c>
      <c r="L51" s="51">
        <v>0</v>
      </c>
    </row>
    <row r="52" spans="1:12" ht="12.75">
      <c r="A52" s="6"/>
      <c r="B52" s="6" t="s">
        <v>22</v>
      </c>
      <c r="C52" s="6" t="s">
        <v>23</v>
      </c>
      <c r="D52" s="7">
        <v>5672</v>
      </c>
      <c r="E52" s="7">
        <v>5954.06</v>
      </c>
      <c r="F52" s="113">
        <v>-390.35</v>
      </c>
      <c r="G52" s="101"/>
      <c r="H52" s="7">
        <v>5281.65</v>
      </c>
      <c r="I52" s="7">
        <v>0</v>
      </c>
      <c r="J52" s="7">
        <v>0</v>
      </c>
      <c r="K52" s="47">
        <f>L52-H52</f>
        <v>672.4100000000008</v>
      </c>
      <c r="L52" s="56">
        <v>5954.06</v>
      </c>
    </row>
    <row r="53" spans="1:10" ht="12.75">
      <c r="A53" s="6"/>
      <c r="B53" s="6"/>
      <c r="C53" s="6"/>
      <c r="D53" s="7"/>
      <c r="E53" s="7"/>
      <c r="F53" s="7"/>
      <c r="H53" s="7"/>
      <c r="I53" s="7"/>
      <c r="J53" s="7"/>
    </row>
    <row r="54" spans="1:12" ht="12.75">
      <c r="A54" s="61" t="s">
        <v>50</v>
      </c>
      <c r="B54" s="111" t="s">
        <v>51</v>
      </c>
      <c r="C54" s="96"/>
      <c r="D54" s="62">
        <v>566200</v>
      </c>
      <c r="E54" s="62">
        <v>233715.72</v>
      </c>
      <c r="F54" s="95">
        <v>-129529.03</v>
      </c>
      <c r="G54" s="96"/>
      <c r="H54" s="62">
        <v>436670.97</v>
      </c>
      <c r="I54" s="62">
        <v>492880</v>
      </c>
      <c r="J54" s="62">
        <v>492880</v>
      </c>
      <c r="K54" s="60">
        <f>L54-H54</f>
        <v>-15918.80999999994</v>
      </c>
      <c r="L54" s="60">
        <f>L56+L71+L86+L96+L107+L112+L117+L122</f>
        <v>420752.16000000003</v>
      </c>
    </row>
    <row r="55" spans="1:10" ht="12.75">
      <c r="A55" s="31"/>
      <c r="B55" s="97"/>
      <c r="C55" s="98"/>
      <c r="D55" s="32"/>
      <c r="E55" s="32"/>
      <c r="F55" s="99"/>
      <c r="G55" s="98"/>
      <c r="H55" s="32"/>
      <c r="I55" s="32"/>
      <c r="J55" s="32"/>
    </row>
    <row r="56" spans="1:12" ht="12.75">
      <c r="A56" s="1" t="s">
        <v>52</v>
      </c>
      <c r="B56" s="100" t="s">
        <v>53</v>
      </c>
      <c r="C56" s="101"/>
      <c r="D56" s="3">
        <v>17000</v>
      </c>
      <c r="E56" s="3">
        <v>0</v>
      </c>
      <c r="F56" s="102">
        <v>-15015.56</v>
      </c>
      <c r="G56" s="101"/>
      <c r="H56" s="3">
        <v>1984.44</v>
      </c>
      <c r="I56" s="3">
        <v>0</v>
      </c>
      <c r="J56" s="3">
        <v>0</v>
      </c>
      <c r="K56" s="47">
        <f aca="true" t="shared" si="3" ref="K56:K69">L56-H56</f>
        <v>4950</v>
      </c>
      <c r="L56" s="54">
        <f>L57</f>
        <v>6934.44</v>
      </c>
    </row>
    <row r="57" spans="1:12" ht="12.75">
      <c r="A57" s="4"/>
      <c r="B57" s="4" t="s">
        <v>12</v>
      </c>
      <c r="C57" s="4" t="s">
        <v>13</v>
      </c>
      <c r="D57" s="5">
        <v>17000</v>
      </c>
      <c r="E57" s="5">
        <v>0</v>
      </c>
      <c r="F57" s="112">
        <v>-15015.56</v>
      </c>
      <c r="G57" s="101"/>
      <c r="H57" s="5">
        <v>1984.44</v>
      </c>
      <c r="I57" s="5">
        <v>0</v>
      </c>
      <c r="J57" s="5">
        <v>0</v>
      </c>
      <c r="K57" s="47">
        <f t="shared" si="3"/>
        <v>4950</v>
      </c>
      <c r="L57" s="50">
        <f>L58+L60+L65+L68</f>
        <v>6934.44</v>
      </c>
    </row>
    <row r="58" spans="1:12" ht="12.75">
      <c r="A58" s="4"/>
      <c r="B58" s="4" t="s">
        <v>38</v>
      </c>
      <c r="C58" s="4" t="s">
        <v>39</v>
      </c>
      <c r="D58" s="5">
        <v>0</v>
      </c>
      <c r="E58" s="5">
        <v>0</v>
      </c>
      <c r="F58" s="112">
        <v>600</v>
      </c>
      <c r="G58" s="101"/>
      <c r="H58" s="5">
        <v>600</v>
      </c>
      <c r="I58" s="5">
        <v>0</v>
      </c>
      <c r="J58" s="5">
        <v>0</v>
      </c>
      <c r="K58" s="47">
        <f t="shared" si="3"/>
        <v>1200</v>
      </c>
      <c r="L58" s="50">
        <f>L59</f>
        <v>1800</v>
      </c>
    </row>
    <row r="59" spans="1:12" ht="12.75">
      <c r="A59" s="6"/>
      <c r="B59" s="6" t="s">
        <v>42</v>
      </c>
      <c r="C59" s="6" t="s">
        <v>43</v>
      </c>
      <c r="D59" s="7">
        <v>0</v>
      </c>
      <c r="E59" s="7">
        <v>0</v>
      </c>
      <c r="F59" s="113">
        <v>600</v>
      </c>
      <c r="G59" s="101"/>
      <c r="H59" s="7">
        <v>600</v>
      </c>
      <c r="I59" s="7">
        <v>0</v>
      </c>
      <c r="J59" s="7">
        <v>0</v>
      </c>
      <c r="K59" s="47">
        <f t="shared" si="3"/>
        <v>1200</v>
      </c>
      <c r="L59" s="58">
        <v>1800</v>
      </c>
    </row>
    <row r="60" spans="1:12" ht="12.75">
      <c r="A60" s="4"/>
      <c r="B60" s="4" t="s">
        <v>14</v>
      </c>
      <c r="C60" s="4" t="s">
        <v>15</v>
      </c>
      <c r="D60" s="5">
        <v>17000</v>
      </c>
      <c r="E60" s="5">
        <v>0</v>
      </c>
      <c r="F60" s="112">
        <v>-16160</v>
      </c>
      <c r="G60" s="101"/>
      <c r="H60" s="5">
        <v>840</v>
      </c>
      <c r="I60" s="5">
        <v>0</v>
      </c>
      <c r="J60" s="5">
        <v>0</v>
      </c>
      <c r="K60" s="47">
        <f t="shared" si="3"/>
        <v>3750</v>
      </c>
      <c r="L60" s="50">
        <f>L61+L62</f>
        <v>4590</v>
      </c>
    </row>
    <row r="61" spans="1:12" ht="12.75">
      <c r="A61" s="6"/>
      <c r="B61" s="6" t="s">
        <v>16</v>
      </c>
      <c r="C61" s="6" t="s">
        <v>17</v>
      </c>
      <c r="D61" s="7">
        <v>0</v>
      </c>
      <c r="E61" s="7">
        <v>0</v>
      </c>
      <c r="F61" s="113">
        <v>600</v>
      </c>
      <c r="G61" s="101"/>
      <c r="H61" s="7">
        <v>600</v>
      </c>
      <c r="I61" s="7">
        <v>0</v>
      </c>
      <c r="J61" s="7">
        <v>0</v>
      </c>
      <c r="K61" s="47">
        <f t="shared" si="3"/>
        <v>0</v>
      </c>
      <c r="L61" s="58">
        <v>600</v>
      </c>
    </row>
    <row r="62" spans="1:12" ht="12.75">
      <c r="A62" s="6"/>
      <c r="B62" s="6" t="s">
        <v>18</v>
      </c>
      <c r="C62" s="6" t="s">
        <v>19</v>
      </c>
      <c r="D62" s="7">
        <v>5000</v>
      </c>
      <c r="E62" s="7">
        <v>0</v>
      </c>
      <c r="F62" s="113">
        <v>-4760</v>
      </c>
      <c r="G62" s="101"/>
      <c r="H62" s="7">
        <v>240</v>
      </c>
      <c r="I62" s="7">
        <v>0</v>
      </c>
      <c r="J62" s="7">
        <v>0</v>
      </c>
      <c r="K62" s="47">
        <f t="shared" si="3"/>
        <v>3750</v>
      </c>
      <c r="L62" s="57">
        <v>3990</v>
      </c>
    </row>
    <row r="63" spans="1:12" ht="12.75">
      <c r="A63" s="6"/>
      <c r="B63" s="6" t="s">
        <v>20</v>
      </c>
      <c r="C63" s="6" t="s">
        <v>21</v>
      </c>
      <c r="D63" s="7">
        <v>10000</v>
      </c>
      <c r="E63" s="7">
        <v>0</v>
      </c>
      <c r="F63" s="113">
        <v>-10000</v>
      </c>
      <c r="G63" s="101"/>
      <c r="H63" s="7">
        <v>0</v>
      </c>
      <c r="I63" s="7">
        <v>0</v>
      </c>
      <c r="J63" s="7">
        <v>0</v>
      </c>
      <c r="K63" s="47">
        <f t="shared" si="3"/>
        <v>0</v>
      </c>
      <c r="L63" s="51"/>
    </row>
    <row r="64" spans="1:12" ht="12.75">
      <c r="A64" s="6"/>
      <c r="B64" s="6" t="s">
        <v>22</v>
      </c>
      <c r="C64" s="6" t="s">
        <v>23</v>
      </c>
      <c r="D64" s="7">
        <v>2000</v>
      </c>
      <c r="E64" s="7">
        <v>0</v>
      </c>
      <c r="F64" s="113">
        <v>-2000</v>
      </c>
      <c r="G64" s="101"/>
      <c r="H64" s="7">
        <v>0</v>
      </c>
      <c r="I64" s="7">
        <v>0</v>
      </c>
      <c r="J64" s="7">
        <v>0</v>
      </c>
      <c r="K64" s="47">
        <f t="shared" si="3"/>
        <v>0</v>
      </c>
      <c r="L64" s="51"/>
    </row>
    <row r="65" spans="1:12" ht="22.5">
      <c r="A65" s="4"/>
      <c r="B65" s="4" t="s">
        <v>54</v>
      </c>
      <c r="C65" s="4" t="s">
        <v>55</v>
      </c>
      <c r="D65" s="5">
        <v>0</v>
      </c>
      <c r="E65" s="5">
        <v>0</v>
      </c>
      <c r="F65" s="112">
        <v>396.44</v>
      </c>
      <c r="G65" s="101"/>
      <c r="H65" s="5">
        <v>396.44</v>
      </c>
      <c r="I65" s="5">
        <v>0</v>
      </c>
      <c r="J65" s="5">
        <v>0</v>
      </c>
      <c r="K65" s="47">
        <f t="shared" si="3"/>
        <v>0</v>
      </c>
      <c r="L65" s="50">
        <f>L66+L67</f>
        <v>396.44</v>
      </c>
    </row>
    <row r="66" spans="1:12" ht="22.5">
      <c r="A66" s="6"/>
      <c r="B66" s="6" t="s">
        <v>56</v>
      </c>
      <c r="C66" s="6" t="s">
        <v>57</v>
      </c>
      <c r="D66" s="7">
        <v>0</v>
      </c>
      <c r="E66" s="7">
        <v>0</v>
      </c>
      <c r="F66" s="113">
        <v>144.44</v>
      </c>
      <c r="G66" s="101"/>
      <c r="H66" s="7">
        <v>144.44</v>
      </c>
      <c r="I66" s="7">
        <v>0</v>
      </c>
      <c r="J66" s="7">
        <v>0</v>
      </c>
      <c r="K66" s="47">
        <f t="shared" si="3"/>
        <v>0</v>
      </c>
      <c r="L66" s="58">
        <v>144.44</v>
      </c>
    </row>
    <row r="67" spans="1:12" ht="22.5">
      <c r="A67" s="6"/>
      <c r="B67" s="6" t="s">
        <v>58</v>
      </c>
      <c r="C67" s="6" t="s">
        <v>59</v>
      </c>
      <c r="D67" s="7">
        <v>0</v>
      </c>
      <c r="E67" s="7">
        <v>0</v>
      </c>
      <c r="F67" s="113">
        <v>252</v>
      </c>
      <c r="G67" s="101"/>
      <c r="H67" s="7">
        <v>252</v>
      </c>
      <c r="I67" s="7">
        <v>0</v>
      </c>
      <c r="J67" s="7">
        <v>0</v>
      </c>
      <c r="K67" s="47">
        <f t="shared" si="3"/>
        <v>0</v>
      </c>
      <c r="L67" s="58">
        <v>252</v>
      </c>
    </row>
    <row r="68" spans="1:12" ht="12.75">
      <c r="A68" s="4"/>
      <c r="B68" s="4" t="s">
        <v>60</v>
      </c>
      <c r="C68" s="4" t="s">
        <v>61</v>
      </c>
      <c r="D68" s="5">
        <v>0</v>
      </c>
      <c r="E68" s="5">
        <v>0</v>
      </c>
      <c r="F68" s="112">
        <v>148</v>
      </c>
      <c r="G68" s="101"/>
      <c r="H68" s="5">
        <v>148</v>
      </c>
      <c r="I68" s="5">
        <v>0</v>
      </c>
      <c r="J68" s="5">
        <v>0</v>
      </c>
      <c r="K68" s="47">
        <f t="shared" si="3"/>
        <v>0</v>
      </c>
      <c r="L68" s="50">
        <f>L69</f>
        <v>148</v>
      </c>
    </row>
    <row r="69" spans="1:12" ht="12.75">
      <c r="A69" s="6"/>
      <c r="B69" s="6" t="s">
        <v>62</v>
      </c>
      <c r="C69" s="6" t="s">
        <v>63</v>
      </c>
      <c r="D69" s="7">
        <v>0</v>
      </c>
      <c r="E69" s="7">
        <v>0</v>
      </c>
      <c r="F69" s="113">
        <v>148</v>
      </c>
      <c r="G69" s="101"/>
      <c r="H69" s="7">
        <v>148</v>
      </c>
      <c r="I69" s="7">
        <v>0</v>
      </c>
      <c r="J69" s="7">
        <v>0</v>
      </c>
      <c r="K69" s="47">
        <f t="shared" si="3"/>
        <v>0</v>
      </c>
      <c r="L69" s="58">
        <v>148</v>
      </c>
    </row>
    <row r="70" spans="1:10" ht="12.75">
      <c r="A70" s="1"/>
      <c r="B70" s="100"/>
      <c r="C70" s="101"/>
      <c r="D70" s="2"/>
      <c r="E70" s="2"/>
      <c r="F70" s="114"/>
      <c r="G70" s="101"/>
      <c r="H70" s="2"/>
      <c r="I70" s="2"/>
      <c r="J70" s="2"/>
    </row>
    <row r="71" spans="1:12" ht="12.75">
      <c r="A71" s="1" t="s">
        <v>64</v>
      </c>
      <c r="B71" s="100" t="s">
        <v>65</v>
      </c>
      <c r="C71" s="101"/>
      <c r="D71" s="3">
        <v>195000</v>
      </c>
      <c r="E71" s="3">
        <v>68282.56</v>
      </c>
      <c r="F71" s="102">
        <v>-66036.36</v>
      </c>
      <c r="G71" s="101"/>
      <c r="H71" s="3">
        <v>128963.64</v>
      </c>
      <c r="I71" s="3">
        <v>185000</v>
      </c>
      <c r="J71" s="3">
        <v>185000</v>
      </c>
      <c r="K71" s="47">
        <f aca="true" t="shared" si="4" ref="K71:K84">L71-H71</f>
        <v>15501.249999999985</v>
      </c>
      <c r="L71" s="54">
        <f>L72+L81</f>
        <v>144464.88999999998</v>
      </c>
    </row>
    <row r="72" spans="1:12" ht="12.75">
      <c r="A72" s="4"/>
      <c r="B72" s="4" t="s">
        <v>12</v>
      </c>
      <c r="C72" s="4" t="s">
        <v>13</v>
      </c>
      <c r="D72" s="5">
        <v>179000</v>
      </c>
      <c r="E72" s="5">
        <v>56818.92</v>
      </c>
      <c r="F72" s="112">
        <v>-68500</v>
      </c>
      <c r="G72" s="101"/>
      <c r="H72" s="5">
        <v>110500</v>
      </c>
      <c r="I72" s="5">
        <v>169000</v>
      </c>
      <c r="J72" s="5">
        <v>169000</v>
      </c>
      <c r="K72" s="47">
        <f t="shared" si="4"/>
        <v>19366.579999999987</v>
      </c>
      <c r="L72" s="55">
        <f>L73+L79</f>
        <v>129866.57999999999</v>
      </c>
    </row>
    <row r="73" spans="1:12" ht="12.75">
      <c r="A73" s="4"/>
      <c r="B73" s="4" t="s">
        <v>14</v>
      </c>
      <c r="C73" s="4" t="s">
        <v>15</v>
      </c>
      <c r="D73" s="5">
        <v>178000</v>
      </c>
      <c r="E73" s="5">
        <v>56818.92</v>
      </c>
      <c r="F73" s="112">
        <v>-68500</v>
      </c>
      <c r="G73" s="101"/>
      <c r="H73" s="5">
        <v>109500</v>
      </c>
      <c r="I73" s="5">
        <v>168000</v>
      </c>
      <c r="J73" s="5">
        <v>168000</v>
      </c>
      <c r="K73" s="47">
        <f t="shared" si="4"/>
        <v>18956.15999999999</v>
      </c>
      <c r="L73" s="55">
        <f>L74+L75+L76+L77+L78</f>
        <v>128456.15999999999</v>
      </c>
    </row>
    <row r="74" spans="1:12" ht="12.75">
      <c r="A74" s="6"/>
      <c r="B74" s="6" t="s">
        <v>16</v>
      </c>
      <c r="C74" s="6" t="s">
        <v>17</v>
      </c>
      <c r="D74" s="7">
        <v>4500</v>
      </c>
      <c r="E74" s="7">
        <v>0</v>
      </c>
      <c r="F74" s="113">
        <v>-2000</v>
      </c>
      <c r="G74" s="101"/>
      <c r="H74" s="7">
        <v>2500</v>
      </c>
      <c r="I74" s="7">
        <v>0</v>
      </c>
      <c r="J74" s="7">
        <v>0</v>
      </c>
      <c r="K74" s="47">
        <f t="shared" si="4"/>
        <v>1490.0300000000002</v>
      </c>
      <c r="L74" s="52">
        <v>3990.03</v>
      </c>
    </row>
    <row r="75" spans="1:12" ht="12.75">
      <c r="A75" s="6"/>
      <c r="B75" s="6" t="s">
        <v>18</v>
      </c>
      <c r="C75" s="6" t="s">
        <v>19</v>
      </c>
      <c r="D75" s="7">
        <v>150500</v>
      </c>
      <c r="E75" s="7">
        <v>56818.92</v>
      </c>
      <c r="F75" s="113">
        <v>-56500</v>
      </c>
      <c r="G75" s="101"/>
      <c r="H75" s="7">
        <v>94000</v>
      </c>
      <c r="I75" s="7">
        <v>0</v>
      </c>
      <c r="J75" s="7">
        <v>0</v>
      </c>
      <c r="K75" s="47">
        <f t="shared" si="4"/>
        <v>16110.119999999995</v>
      </c>
      <c r="L75" s="52">
        <v>110110.12</v>
      </c>
    </row>
    <row r="76" spans="1:12" ht="12.75">
      <c r="A76" s="6"/>
      <c r="B76" s="6" t="s">
        <v>20</v>
      </c>
      <c r="C76" s="6" t="s">
        <v>21</v>
      </c>
      <c r="D76" s="7">
        <v>19000</v>
      </c>
      <c r="E76" s="7">
        <v>0</v>
      </c>
      <c r="F76" s="113">
        <v>-10000</v>
      </c>
      <c r="G76" s="101"/>
      <c r="H76" s="7">
        <v>9000</v>
      </c>
      <c r="I76" s="7">
        <v>0</v>
      </c>
      <c r="J76" s="7">
        <v>0</v>
      </c>
      <c r="K76" s="47">
        <f t="shared" si="4"/>
        <v>3850.6399999999994</v>
      </c>
      <c r="L76" s="52">
        <v>12850.64</v>
      </c>
    </row>
    <row r="77" spans="1:12" ht="22.5">
      <c r="A77" s="6"/>
      <c r="B77" s="6" t="s">
        <v>66</v>
      </c>
      <c r="C77" s="6" t="s">
        <v>67</v>
      </c>
      <c r="D77" s="7">
        <v>1000</v>
      </c>
      <c r="E77" s="7">
        <v>0</v>
      </c>
      <c r="F77" s="113">
        <v>0</v>
      </c>
      <c r="G77" s="101"/>
      <c r="H77" s="7">
        <v>1000</v>
      </c>
      <c r="I77" s="7">
        <v>0</v>
      </c>
      <c r="J77" s="7">
        <v>0</v>
      </c>
      <c r="K77" s="47">
        <f t="shared" si="4"/>
        <v>-1000</v>
      </c>
      <c r="L77" s="51">
        <v>0</v>
      </c>
    </row>
    <row r="78" spans="1:12" ht="12.75">
      <c r="A78" s="6"/>
      <c r="B78" s="6" t="s">
        <v>22</v>
      </c>
      <c r="C78" s="6" t="s">
        <v>23</v>
      </c>
      <c r="D78" s="7">
        <v>3000</v>
      </c>
      <c r="E78" s="7">
        <v>0</v>
      </c>
      <c r="F78" s="113">
        <v>0</v>
      </c>
      <c r="G78" s="101"/>
      <c r="H78" s="7">
        <v>3000</v>
      </c>
      <c r="I78" s="7">
        <v>0</v>
      </c>
      <c r="J78" s="7">
        <v>0</v>
      </c>
      <c r="K78" s="47">
        <f t="shared" si="4"/>
        <v>-1494.63</v>
      </c>
      <c r="L78" s="52">
        <v>1505.37</v>
      </c>
    </row>
    <row r="79" spans="1:12" ht="12.75">
      <c r="A79" s="4"/>
      <c r="B79" s="4" t="s">
        <v>24</v>
      </c>
      <c r="C79" s="4" t="s">
        <v>25</v>
      </c>
      <c r="D79" s="5">
        <v>1000</v>
      </c>
      <c r="E79" s="5">
        <v>0</v>
      </c>
      <c r="F79" s="112">
        <v>0</v>
      </c>
      <c r="G79" s="101"/>
      <c r="H79" s="5">
        <v>1000</v>
      </c>
      <c r="I79" s="5">
        <v>1000</v>
      </c>
      <c r="J79" s="5">
        <v>1000</v>
      </c>
      <c r="K79" s="47">
        <f t="shared" si="4"/>
        <v>410.4200000000001</v>
      </c>
      <c r="L79" s="50">
        <f>L80</f>
        <v>1410.42</v>
      </c>
    </row>
    <row r="80" spans="1:12" ht="12.75">
      <c r="A80" s="6"/>
      <c r="B80" s="6" t="s">
        <v>26</v>
      </c>
      <c r="C80" s="6" t="s">
        <v>27</v>
      </c>
      <c r="D80" s="7">
        <v>1000</v>
      </c>
      <c r="E80" s="7">
        <v>0</v>
      </c>
      <c r="F80" s="113">
        <v>0</v>
      </c>
      <c r="G80" s="101"/>
      <c r="H80" s="7">
        <v>1000</v>
      </c>
      <c r="I80" s="7">
        <v>0</v>
      </c>
      <c r="J80" s="7">
        <v>0</v>
      </c>
      <c r="K80" s="47">
        <f t="shared" si="4"/>
        <v>410.4200000000001</v>
      </c>
      <c r="L80" s="52">
        <v>1410.42</v>
      </c>
    </row>
    <row r="81" spans="1:12" ht="12.75">
      <c r="A81" s="4"/>
      <c r="B81" s="4" t="s">
        <v>68</v>
      </c>
      <c r="C81" s="4" t="s">
        <v>69</v>
      </c>
      <c r="D81" s="5">
        <v>16000</v>
      </c>
      <c r="E81" s="5">
        <v>11463.64</v>
      </c>
      <c r="F81" s="112">
        <v>2463.64</v>
      </c>
      <c r="G81" s="101"/>
      <c r="H81" s="5">
        <v>18463.64</v>
      </c>
      <c r="I81" s="5">
        <v>16000</v>
      </c>
      <c r="J81" s="5">
        <v>16000</v>
      </c>
      <c r="K81" s="47">
        <f t="shared" si="4"/>
        <v>-3865.329999999998</v>
      </c>
      <c r="L81" s="50">
        <f>L82</f>
        <v>14598.310000000001</v>
      </c>
    </row>
    <row r="82" spans="1:12" ht="22.5">
      <c r="A82" s="4"/>
      <c r="B82" s="4" t="s">
        <v>70</v>
      </c>
      <c r="C82" s="4" t="s">
        <v>71</v>
      </c>
      <c r="D82" s="5">
        <v>16000</v>
      </c>
      <c r="E82" s="5">
        <v>11463.64</v>
      </c>
      <c r="F82" s="112">
        <v>2463.64</v>
      </c>
      <c r="G82" s="101"/>
      <c r="H82" s="5">
        <v>18463.64</v>
      </c>
      <c r="I82" s="5">
        <v>16000</v>
      </c>
      <c r="J82" s="5">
        <v>16000</v>
      </c>
      <c r="K82" s="47">
        <f t="shared" si="4"/>
        <v>-3865.329999999998</v>
      </c>
      <c r="L82" s="50">
        <f>L83+L84</f>
        <v>14598.310000000001</v>
      </c>
    </row>
    <row r="83" spans="1:12" ht="12.75">
      <c r="A83" s="6"/>
      <c r="B83" s="6" t="s">
        <v>72</v>
      </c>
      <c r="C83" s="6" t="s">
        <v>73</v>
      </c>
      <c r="D83" s="7">
        <v>15000</v>
      </c>
      <c r="E83" s="7">
        <v>11463.64</v>
      </c>
      <c r="F83" s="113">
        <v>2463.64</v>
      </c>
      <c r="G83" s="101"/>
      <c r="H83" s="7">
        <v>17463.64</v>
      </c>
      <c r="I83" s="7">
        <v>0</v>
      </c>
      <c r="J83" s="7">
        <v>0</v>
      </c>
      <c r="K83" s="47">
        <f t="shared" si="4"/>
        <v>-2904.3499999999985</v>
      </c>
      <c r="L83" s="52">
        <v>14559.29</v>
      </c>
    </row>
    <row r="84" spans="1:12" ht="12.75">
      <c r="A84" s="6"/>
      <c r="B84" s="6" t="s">
        <v>74</v>
      </c>
      <c r="C84" s="6" t="s">
        <v>75</v>
      </c>
      <c r="D84" s="7">
        <v>1000</v>
      </c>
      <c r="E84" s="7">
        <v>0</v>
      </c>
      <c r="F84" s="113">
        <v>0</v>
      </c>
      <c r="G84" s="101"/>
      <c r="H84" s="7">
        <v>1000</v>
      </c>
      <c r="I84" s="7">
        <v>0</v>
      </c>
      <c r="J84" s="7">
        <v>0</v>
      </c>
      <c r="K84" s="47">
        <f t="shared" si="4"/>
        <v>-960.98</v>
      </c>
      <c r="L84" s="59">
        <v>39.02</v>
      </c>
    </row>
    <row r="85" spans="1:10" ht="12.75">
      <c r="A85" s="1"/>
      <c r="B85" s="100"/>
      <c r="C85" s="101"/>
      <c r="D85" s="2"/>
      <c r="E85" s="2"/>
      <c r="F85" s="114"/>
      <c r="G85" s="101"/>
      <c r="H85" s="2"/>
      <c r="I85" s="2"/>
      <c r="J85" s="2"/>
    </row>
    <row r="86" spans="1:12" ht="12.75">
      <c r="A86" s="1" t="s">
        <v>76</v>
      </c>
      <c r="B86" s="100" t="s">
        <v>77</v>
      </c>
      <c r="C86" s="101"/>
      <c r="D86" s="3">
        <v>281200</v>
      </c>
      <c r="E86" s="3">
        <v>149166.06</v>
      </c>
      <c r="F86" s="102">
        <v>-60310</v>
      </c>
      <c r="G86" s="101"/>
      <c r="H86" s="3">
        <v>220890</v>
      </c>
      <c r="I86" s="3">
        <v>212880</v>
      </c>
      <c r="J86" s="3">
        <v>212880</v>
      </c>
      <c r="K86" s="47">
        <f aca="true" t="shared" si="5" ref="K86:K94">L86-H86</f>
        <v>-25204.570000000007</v>
      </c>
      <c r="L86" s="54">
        <f>L87</f>
        <v>195685.43</v>
      </c>
    </row>
    <row r="87" spans="1:12" ht="12.75">
      <c r="A87" s="4"/>
      <c r="B87" s="4" t="s">
        <v>12</v>
      </c>
      <c r="C87" s="4" t="s">
        <v>13</v>
      </c>
      <c r="D87" s="5">
        <v>281200</v>
      </c>
      <c r="E87" s="5">
        <v>149166.06</v>
      </c>
      <c r="F87" s="112">
        <v>-60310</v>
      </c>
      <c r="G87" s="101"/>
      <c r="H87" s="5">
        <v>220890</v>
      </c>
      <c r="I87" s="5">
        <v>212880</v>
      </c>
      <c r="J87" s="5">
        <v>212880</v>
      </c>
      <c r="K87" s="47">
        <f t="shared" si="5"/>
        <v>-25204.570000000007</v>
      </c>
      <c r="L87" s="55">
        <f>L88+L92</f>
        <v>195685.43</v>
      </c>
    </row>
    <row r="88" spans="1:12" ht="12.75">
      <c r="A88" s="4"/>
      <c r="B88" s="4" t="s">
        <v>38</v>
      </c>
      <c r="C88" s="4" t="s">
        <v>39</v>
      </c>
      <c r="D88" s="5">
        <v>258640</v>
      </c>
      <c r="E88" s="5">
        <v>128473.84</v>
      </c>
      <c r="F88" s="112">
        <v>-74750</v>
      </c>
      <c r="G88" s="101"/>
      <c r="H88" s="5">
        <v>183890</v>
      </c>
      <c r="I88" s="5">
        <v>197150</v>
      </c>
      <c r="J88" s="5">
        <v>197150</v>
      </c>
      <c r="K88" s="47">
        <f t="shared" si="5"/>
        <v>-12301.800000000017</v>
      </c>
      <c r="L88" s="55">
        <f>L89+L90+L91</f>
        <v>171588.19999999998</v>
      </c>
    </row>
    <row r="89" spans="1:12" ht="12.75">
      <c r="A89" s="6"/>
      <c r="B89" s="6" t="s">
        <v>40</v>
      </c>
      <c r="C89" s="6" t="s">
        <v>41</v>
      </c>
      <c r="D89" s="7">
        <v>215828.32</v>
      </c>
      <c r="E89" s="7">
        <v>112987.67</v>
      </c>
      <c r="F89" s="113">
        <v>-66828.32</v>
      </c>
      <c r="G89" s="101"/>
      <c r="H89" s="7">
        <v>149000</v>
      </c>
      <c r="I89" s="7">
        <v>0</v>
      </c>
      <c r="J89" s="7">
        <v>0</v>
      </c>
      <c r="K89" s="47">
        <f t="shared" si="5"/>
        <v>3395.899999999994</v>
      </c>
      <c r="L89" s="56">
        <v>152395.9</v>
      </c>
    </row>
    <row r="90" spans="1:12" ht="12.75">
      <c r="A90" s="6"/>
      <c r="B90" s="6" t="s">
        <v>42</v>
      </c>
      <c r="C90" s="6" t="s">
        <v>43</v>
      </c>
      <c r="D90" s="7">
        <v>7200</v>
      </c>
      <c r="E90" s="7">
        <v>4350</v>
      </c>
      <c r="F90" s="113">
        <v>3600</v>
      </c>
      <c r="G90" s="101"/>
      <c r="H90" s="7">
        <v>10800</v>
      </c>
      <c r="I90" s="7">
        <v>0</v>
      </c>
      <c r="J90" s="7">
        <v>0</v>
      </c>
      <c r="K90" s="47">
        <f t="shared" si="5"/>
        <v>-6600</v>
      </c>
      <c r="L90" s="56">
        <v>4200</v>
      </c>
    </row>
    <row r="91" spans="1:12" ht="12.75">
      <c r="A91" s="6"/>
      <c r="B91" s="6" t="s">
        <v>44</v>
      </c>
      <c r="C91" s="6" t="s">
        <v>45</v>
      </c>
      <c r="D91" s="7">
        <v>35611.68</v>
      </c>
      <c r="E91" s="7">
        <v>11136.17</v>
      </c>
      <c r="F91" s="113">
        <v>-11521.68</v>
      </c>
      <c r="G91" s="101"/>
      <c r="H91" s="7">
        <v>24090</v>
      </c>
      <c r="I91" s="7">
        <v>0</v>
      </c>
      <c r="J91" s="7">
        <v>0</v>
      </c>
      <c r="K91" s="47">
        <f t="shared" si="5"/>
        <v>-9097.7</v>
      </c>
      <c r="L91" s="56">
        <v>14992.3</v>
      </c>
    </row>
    <row r="92" spans="1:12" ht="12.75">
      <c r="A92" s="4"/>
      <c r="B92" s="4" t="s">
        <v>14</v>
      </c>
      <c r="C92" s="4" t="s">
        <v>15</v>
      </c>
      <c r="D92" s="5">
        <v>22560</v>
      </c>
      <c r="E92" s="5">
        <v>20692.22</v>
      </c>
      <c r="F92" s="112">
        <v>14440</v>
      </c>
      <c r="G92" s="101"/>
      <c r="H92" s="5">
        <v>37000</v>
      </c>
      <c r="I92" s="5">
        <v>15730</v>
      </c>
      <c r="J92" s="5">
        <v>15730</v>
      </c>
      <c r="K92" s="47">
        <f t="shared" si="5"/>
        <v>-12902.77</v>
      </c>
      <c r="L92" s="50">
        <f>L93+L94</f>
        <v>24097.23</v>
      </c>
    </row>
    <row r="93" spans="1:12" ht="12.75">
      <c r="A93" s="6"/>
      <c r="B93" s="6" t="s">
        <v>16</v>
      </c>
      <c r="C93" s="6" t="s">
        <v>17</v>
      </c>
      <c r="D93" s="7">
        <v>12000</v>
      </c>
      <c r="E93" s="7">
        <v>6187.46</v>
      </c>
      <c r="F93" s="113">
        <v>0</v>
      </c>
      <c r="G93" s="101"/>
      <c r="H93" s="7">
        <v>12000</v>
      </c>
      <c r="I93" s="7">
        <v>0</v>
      </c>
      <c r="J93" s="7">
        <v>0</v>
      </c>
      <c r="K93" s="47">
        <f t="shared" si="5"/>
        <v>-2349</v>
      </c>
      <c r="L93" s="56">
        <v>9651</v>
      </c>
    </row>
    <row r="94" spans="1:12" ht="12.75">
      <c r="A94" s="6"/>
      <c r="B94" s="6" t="s">
        <v>18</v>
      </c>
      <c r="C94" s="6" t="s">
        <v>19</v>
      </c>
      <c r="D94" s="7">
        <v>10560</v>
      </c>
      <c r="E94" s="7">
        <v>14504.76</v>
      </c>
      <c r="F94" s="113">
        <v>14440</v>
      </c>
      <c r="G94" s="101"/>
      <c r="H94" s="7">
        <v>25000</v>
      </c>
      <c r="I94" s="7">
        <v>0</v>
      </c>
      <c r="J94" s="7">
        <v>0</v>
      </c>
      <c r="K94" s="47">
        <f t="shared" si="5"/>
        <v>-10553.77</v>
      </c>
      <c r="L94" s="56">
        <v>14446.23</v>
      </c>
    </row>
    <row r="95" spans="1:12" ht="12.75">
      <c r="A95" s="1"/>
      <c r="B95" s="100"/>
      <c r="C95" s="101"/>
      <c r="D95" s="2"/>
      <c r="E95" s="2"/>
      <c r="F95" s="114"/>
      <c r="G95" s="101"/>
      <c r="H95" s="2"/>
      <c r="I95" s="2"/>
      <c r="J95" s="2"/>
      <c r="L95" s="51"/>
    </row>
    <row r="96" spans="1:12" ht="12.75">
      <c r="A96" s="1" t="s">
        <v>78</v>
      </c>
      <c r="B96" s="100" t="s">
        <v>79</v>
      </c>
      <c r="C96" s="101"/>
      <c r="D96" s="3">
        <v>40000</v>
      </c>
      <c r="E96" s="3">
        <v>658.97</v>
      </c>
      <c r="F96" s="102">
        <v>26000</v>
      </c>
      <c r="G96" s="101"/>
      <c r="H96" s="3">
        <v>66000</v>
      </c>
      <c r="I96" s="3">
        <v>60000</v>
      </c>
      <c r="J96" s="3">
        <v>60000</v>
      </c>
      <c r="K96" s="47">
        <f aca="true" t="shared" si="6" ref="K96:K105">L96-H96</f>
        <v>-7050.360000000001</v>
      </c>
      <c r="L96" s="53">
        <f>L97+L103</f>
        <v>58949.64</v>
      </c>
    </row>
    <row r="97" spans="1:12" ht="12.75">
      <c r="A97" s="4"/>
      <c r="B97" s="4" t="s">
        <v>12</v>
      </c>
      <c r="C97" s="4" t="s">
        <v>13</v>
      </c>
      <c r="D97" s="5">
        <v>10000</v>
      </c>
      <c r="E97" s="5">
        <v>157.27</v>
      </c>
      <c r="F97" s="112">
        <v>26000</v>
      </c>
      <c r="G97" s="101"/>
      <c r="H97" s="5">
        <v>36000</v>
      </c>
      <c r="I97" s="5">
        <v>20000</v>
      </c>
      <c r="J97" s="5">
        <v>20000</v>
      </c>
      <c r="K97" s="47">
        <f t="shared" si="6"/>
        <v>-3163.459999999999</v>
      </c>
      <c r="L97" s="50">
        <f>L98+L101</f>
        <v>32836.54</v>
      </c>
    </row>
    <row r="98" spans="1:12" ht="12.75">
      <c r="A98" s="4"/>
      <c r="B98" s="4" t="s">
        <v>14</v>
      </c>
      <c r="C98" s="4" t="s">
        <v>15</v>
      </c>
      <c r="D98" s="5">
        <v>10000</v>
      </c>
      <c r="E98" s="5">
        <v>157.27</v>
      </c>
      <c r="F98" s="112">
        <v>-9000</v>
      </c>
      <c r="G98" s="101"/>
      <c r="H98" s="5">
        <v>1000</v>
      </c>
      <c r="I98" s="5">
        <v>0</v>
      </c>
      <c r="J98" s="5">
        <v>0</v>
      </c>
      <c r="K98" s="47">
        <f t="shared" si="6"/>
        <v>-1000</v>
      </c>
      <c r="L98" s="50">
        <f>L99+L100</f>
        <v>0</v>
      </c>
    </row>
    <row r="99" spans="1:12" ht="12.75">
      <c r="A99" s="6"/>
      <c r="B99" s="6" t="s">
        <v>18</v>
      </c>
      <c r="C99" s="6" t="s">
        <v>19</v>
      </c>
      <c r="D99" s="7">
        <v>10000</v>
      </c>
      <c r="E99" s="7">
        <v>157.27</v>
      </c>
      <c r="F99" s="113">
        <v>-10000</v>
      </c>
      <c r="G99" s="101"/>
      <c r="H99" s="7">
        <v>0</v>
      </c>
      <c r="I99" s="7">
        <v>0</v>
      </c>
      <c r="J99" s="7">
        <v>0</v>
      </c>
      <c r="K99" s="47">
        <f t="shared" si="6"/>
        <v>0</v>
      </c>
      <c r="L99" s="51">
        <v>0</v>
      </c>
    </row>
    <row r="100" spans="1:12" ht="12.75">
      <c r="A100" s="6"/>
      <c r="B100" s="6" t="s">
        <v>22</v>
      </c>
      <c r="C100" s="6" t="s">
        <v>23</v>
      </c>
      <c r="D100" s="7">
        <v>0</v>
      </c>
      <c r="E100" s="7">
        <v>0</v>
      </c>
      <c r="F100" s="113">
        <v>1000</v>
      </c>
      <c r="G100" s="101"/>
      <c r="H100" s="7">
        <v>1000</v>
      </c>
      <c r="I100" s="7">
        <v>0</v>
      </c>
      <c r="J100" s="7">
        <v>0</v>
      </c>
      <c r="K100" s="47">
        <f t="shared" si="6"/>
        <v>-1000</v>
      </c>
      <c r="L100" s="51">
        <v>0</v>
      </c>
    </row>
    <row r="101" spans="1:12" ht="22.5">
      <c r="A101" s="4"/>
      <c r="B101" s="4" t="s">
        <v>30</v>
      </c>
      <c r="C101" s="4" t="s">
        <v>31</v>
      </c>
      <c r="D101" s="5">
        <v>0</v>
      </c>
      <c r="E101" s="5">
        <v>0</v>
      </c>
      <c r="F101" s="112">
        <v>35000</v>
      </c>
      <c r="G101" s="101"/>
      <c r="H101" s="5">
        <v>35000</v>
      </c>
      <c r="I101" s="5">
        <v>20000</v>
      </c>
      <c r="J101" s="5">
        <v>20000</v>
      </c>
      <c r="K101" s="47">
        <f t="shared" si="6"/>
        <v>-2163.459999999999</v>
      </c>
      <c r="L101" s="50">
        <f>L102</f>
        <v>32836.54</v>
      </c>
    </row>
    <row r="102" spans="1:12" ht="22.5">
      <c r="A102" s="6"/>
      <c r="B102" s="6" t="s">
        <v>32</v>
      </c>
      <c r="C102" s="6" t="s">
        <v>33</v>
      </c>
      <c r="D102" s="7">
        <v>0</v>
      </c>
      <c r="E102" s="7">
        <v>0</v>
      </c>
      <c r="F102" s="113">
        <v>35000</v>
      </c>
      <c r="G102" s="101"/>
      <c r="H102" s="7">
        <v>35000</v>
      </c>
      <c r="I102" s="7">
        <v>0</v>
      </c>
      <c r="J102" s="7">
        <v>0</v>
      </c>
      <c r="K102" s="47">
        <f t="shared" si="6"/>
        <v>-2163.459999999999</v>
      </c>
      <c r="L102" s="52">
        <v>32836.54</v>
      </c>
    </row>
    <row r="103" spans="1:12" ht="12.75">
      <c r="A103" s="4"/>
      <c r="B103" s="4" t="s">
        <v>68</v>
      </c>
      <c r="C103" s="4" t="s">
        <v>69</v>
      </c>
      <c r="D103" s="5">
        <v>30000</v>
      </c>
      <c r="E103" s="5">
        <v>501.7</v>
      </c>
      <c r="F103" s="112">
        <v>0</v>
      </c>
      <c r="G103" s="101"/>
      <c r="H103" s="5">
        <v>30000</v>
      </c>
      <c r="I103" s="5">
        <v>40000</v>
      </c>
      <c r="J103" s="5">
        <v>40000</v>
      </c>
      <c r="K103" s="47">
        <f t="shared" si="6"/>
        <v>-3886.9000000000015</v>
      </c>
      <c r="L103" s="50">
        <f>L104</f>
        <v>26113.1</v>
      </c>
    </row>
    <row r="104" spans="1:12" ht="22.5">
      <c r="A104" s="4"/>
      <c r="B104" s="4" t="s">
        <v>70</v>
      </c>
      <c r="C104" s="4" t="s">
        <v>71</v>
      </c>
      <c r="D104" s="5">
        <v>30000</v>
      </c>
      <c r="E104" s="5">
        <v>501.7</v>
      </c>
      <c r="F104" s="112">
        <v>0</v>
      </c>
      <c r="G104" s="101"/>
      <c r="H104" s="5">
        <v>30000</v>
      </c>
      <c r="I104" s="5">
        <v>40000</v>
      </c>
      <c r="J104" s="5">
        <v>40000</v>
      </c>
      <c r="K104" s="47">
        <f t="shared" si="6"/>
        <v>-3886.9000000000015</v>
      </c>
      <c r="L104" s="50">
        <f>L105</f>
        <v>26113.1</v>
      </c>
    </row>
    <row r="105" spans="1:12" ht="12.75">
      <c r="A105" s="6"/>
      <c r="B105" s="6" t="s">
        <v>74</v>
      </c>
      <c r="C105" s="6" t="s">
        <v>75</v>
      </c>
      <c r="D105" s="7">
        <v>30000</v>
      </c>
      <c r="E105" s="7">
        <v>501.7</v>
      </c>
      <c r="F105" s="113">
        <v>0</v>
      </c>
      <c r="G105" s="101"/>
      <c r="H105" s="7">
        <v>30000</v>
      </c>
      <c r="I105" s="7">
        <v>0</v>
      </c>
      <c r="J105" s="7">
        <v>0</v>
      </c>
      <c r="K105" s="47">
        <f t="shared" si="6"/>
        <v>-3886.9000000000015</v>
      </c>
      <c r="L105" s="52">
        <v>26113.1</v>
      </c>
    </row>
    <row r="106" spans="1:10" ht="12.75">
      <c r="A106" s="1"/>
      <c r="B106" s="100"/>
      <c r="C106" s="101"/>
      <c r="D106" s="2"/>
      <c r="E106" s="2"/>
      <c r="F106" s="114"/>
      <c r="G106" s="101"/>
      <c r="H106" s="2"/>
      <c r="I106" s="2"/>
      <c r="J106" s="2"/>
    </row>
    <row r="107" spans="1:12" ht="12.75">
      <c r="A107" s="1" t="s">
        <v>80</v>
      </c>
      <c r="B107" s="100" t="s">
        <v>81</v>
      </c>
      <c r="C107" s="101"/>
      <c r="D107" s="3">
        <v>16000</v>
      </c>
      <c r="E107" s="3">
        <v>8935.42</v>
      </c>
      <c r="F107" s="102">
        <v>-8000</v>
      </c>
      <c r="G107" s="101"/>
      <c r="H107" s="3">
        <v>8000</v>
      </c>
      <c r="I107" s="3">
        <v>16000</v>
      </c>
      <c r="J107" s="3">
        <v>16000</v>
      </c>
      <c r="K107" s="47">
        <f>L107-H107</f>
        <v>-1825.0699999999997</v>
      </c>
      <c r="L107" s="53">
        <f>L108</f>
        <v>6174.93</v>
      </c>
    </row>
    <row r="108" spans="1:12" ht="12.75">
      <c r="A108" s="4"/>
      <c r="B108" s="4" t="s">
        <v>12</v>
      </c>
      <c r="C108" s="4" t="s">
        <v>13</v>
      </c>
      <c r="D108" s="5">
        <v>16000</v>
      </c>
      <c r="E108" s="5">
        <v>8935.42</v>
      </c>
      <c r="F108" s="112">
        <v>-8000</v>
      </c>
      <c r="G108" s="101"/>
      <c r="H108" s="5">
        <v>8000</v>
      </c>
      <c r="I108" s="5">
        <v>16000</v>
      </c>
      <c r="J108" s="5">
        <v>16000</v>
      </c>
      <c r="K108" s="47">
        <f>L108-H108</f>
        <v>-1825.0699999999997</v>
      </c>
      <c r="L108" s="50">
        <f>L109</f>
        <v>6174.93</v>
      </c>
    </row>
    <row r="109" spans="1:12" ht="12.75">
      <c r="A109" s="4"/>
      <c r="B109" s="4" t="s">
        <v>14</v>
      </c>
      <c r="C109" s="4" t="s">
        <v>15</v>
      </c>
      <c r="D109" s="5">
        <v>16000</v>
      </c>
      <c r="E109" s="5">
        <v>8935.42</v>
      </c>
      <c r="F109" s="112">
        <v>-8000</v>
      </c>
      <c r="G109" s="101"/>
      <c r="H109" s="5">
        <v>8000</v>
      </c>
      <c r="I109" s="5">
        <v>16000</v>
      </c>
      <c r="J109" s="5">
        <v>16000</v>
      </c>
      <c r="K109" s="47">
        <f>L109-H109</f>
        <v>-1825.0699999999997</v>
      </c>
      <c r="L109" s="50">
        <f>L110</f>
        <v>6174.93</v>
      </c>
    </row>
    <row r="110" spans="1:12" ht="12.75">
      <c r="A110" s="6"/>
      <c r="B110" s="6" t="s">
        <v>20</v>
      </c>
      <c r="C110" s="6" t="s">
        <v>21</v>
      </c>
      <c r="D110" s="7">
        <v>16000</v>
      </c>
      <c r="E110" s="7">
        <v>8935.42</v>
      </c>
      <c r="F110" s="113">
        <v>-8000</v>
      </c>
      <c r="G110" s="101"/>
      <c r="H110" s="7">
        <v>8000</v>
      </c>
      <c r="I110" s="7">
        <v>0</v>
      </c>
      <c r="J110" s="7">
        <v>0</v>
      </c>
      <c r="K110" s="47">
        <f>L110-H110</f>
        <v>-1825.0699999999997</v>
      </c>
      <c r="L110" s="52">
        <v>6174.93</v>
      </c>
    </row>
    <row r="111" spans="1:10" ht="12.75">
      <c r="A111" s="1"/>
      <c r="B111" s="100"/>
      <c r="C111" s="101"/>
      <c r="D111" s="2"/>
      <c r="E111" s="2"/>
      <c r="F111" s="114"/>
      <c r="G111" s="101"/>
      <c r="H111" s="2"/>
      <c r="I111" s="2"/>
      <c r="J111" s="2"/>
    </row>
    <row r="112" spans="1:12" ht="12.75">
      <c r="A112" s="1" t="s">
        <v>82</v>
      </c>
      <c r="B112" s="100" t="s">
        <v>83</v>
      </c>
      <c r="C112" s="101"/>
      <c r="D112" s="3">
        <v>2000</v>
      </c>
      <c r="E112" s="3">
        <v>2832.89</v>
      </c>
      <c r="F112" s="102">
        <v>832.89</v>
      </c>
      <c r="G112" s="101"/>
      <c r="H112" s="3">
        <v>2832.89</v>
      </c>
      <c r="I112" s="3">
        <v>4000</v>
      </c>
      <c r="J112" s="3">
        <v>4000</v>
      </c>
      <c r="K112" s="47">
        <f>L112-H112</f>
        <v>0</v>
      </c>
      <c r="L112" s="54">
        <f>L113</f>
        <v>2832.89</v>
      </c>
    </row>
    <row r="113" spans="1:12" ht="12.75">
      <c r="A113" s="4"/>
      <c r="B113" s="4" t="s">
        <v>12</v>
      </c>
      <c r="C113" s="4" t="s">
        <v>13</v>
      </c>
      <c r="D113" s="5">
        <v>2000</v>
      </c>
      <c r="E113" s="5">
        <v>2832.89</v>
      </c>
      <c r="F113" s="112">
        <v>832.89</v>
      </c>
      <c r="G113" s="101"/>
      <c r="H113" s="5">
        <v>2832.89</v>
      </c>
      <c r="I113" s="5">
        <v>4000</v>
      </c>
      <c r="J113" s="5">
        <v>4000</v>
      </c>
      <c r="K113" s="47">
        <f>L113-H113</f>
        <v>0</v>
      </c>
      <c r="L113" s="55">
        <f>L114</f>
        <v>2832.89</v>
      </c>
    </row>
    <row r="114" spans="1:12" ht="12.75">
      <c r="A114" s="4"/>
      <c r="B114" s="4" t="s">
        <v>14</v>
      </c>
      <c r="C114" s="4" t="s">
        <v>15</v>
      </c>
      <c r="D114" s="5">
        <v>2000</v>
      </c>
      <c r="E114" s="5">
        <v>2832.89</v>
      </c>
      <c r="F114" s="112">
        <v>832.89</v>
      </c>
      <c r="G114" s="101"/>
      <c r="H114" s="5">
        <v>2832.89</v>
      </c>
      <c r="I114" s="5">
        <v>4000</v>
      </c>
      <c r="J114" s="5">
        <v>4000</v>
      </c>
      <c r="K114" s="47">
        <f>L114-H114</f>
        <v>0</v>
      </c>
      <c r="L114" s="55">
        <f>L115</f>
        <v>2832.89</v>
      </c>
    </row>
    <row r="115" spans="1:12" ht="12.75">
      <c r="A115" s="6"/>
      <c r="B115" s="6" t="s">
        <v>22</v>
      </c>
      <c r="C115" s="6" t="s">
        <v>23</v>
      </c>
      <c r="D115" s="7">
        <v>2000</v>
      </c>
      <c r="E115" s="7">
        <v>2832.89</v>
      </c>
      <c r="F115" s="113">
        <v>832.89</v>
      </c>
      <c r="G115" s="101"/>
      <c r="H115" s="7">
        <v>2832.89</v>
      </c>
      <c r="I115" s="7">
        <v>0</v>
      </c>
      <c r="J115" s="7">
        <v>0</v>
      </c>
      <c r="K115" s="47">
        <f>L115-H115</f>
        <v>0</v>
      </c>
      <c r="L115" s="47">
        <v>2832.89</v>
      </c>
    </row>
    <row r="116" spans="1:10" ht="12.75">
      <c r="A116" s="1"/>
      <c r="B116" s="100"/>
      <c r="C116" s="101"/>
      <c r="D116" s="2"/>
      <c r="E116" s="2"/>
      <c r="F116" s="114"/>
      <c r="G116" s="101"/>
      <c r="H116" s="2"/>
      <c r="I116" s="2"/>
      <c r="J116" s="2"/>
    </row>
    <row r="117" spans="1:12" ht="12.75">
      <c r="A117" s="1" t="s">
        <v>84</v>
      </c>
      <c r="B117" s="100" t="s">
        <v>85</v>
      </c>
      <c r="C117" s="101"/>
      <c r="D117" s="3">
        <v>7000</v>
      </c>
      <c r="E117" s="3">
        <v>0</v>
      </c>
      <c r="F117" s="102">
        <v>-7000</v>
      </c>
      <c r="G117" s="101"/>
      <c r="H117" s="3">
        <v>0</v>
      </c>
      <c r="I117" s="3">
        <v>7000</v>
      </c>
      <c r="J117" s="3">
        <v>7000</v>
      </c>
      <c r="K117" s="47">
        <f>L117-H117</f>
        <v>0</v>
      </c>
      <c r="L117" s="54">
        <v>0</v>
      </c>
    </row>
    <row r="118" spans="1:12" ht="12.75">
      <c r="A118" s="4"/>
      <c r="B118" s="4" t="s">
        <v>12</v>
      </c>
      <c r="C118" s="4" t="s">
        <v>13</v>
      </c>
      <c r="D118" s="5">
        <v>7000</v>
      </c>
      <c r="E118" s="5">
        <v>0</v>
      </c>
      <c r="F118" s="112">
        <v>-7000</v>
      </c>
      <c r="G118" s="101"/>
      <c r="H118" s="5">
        <v>0</v>
      </c>
      <c r="I118" s="5">
        <v>7000</v>
      </c>
      <c r="J118" s="5">
        <v>7000</v>
      </c>
      <c r="K118" s="47">
        <f>L118-H118</f>
        <v>0</v>
      </c>
      <c r="L118" s="55">
        <v>0</v>
      </c>
    </row>
    <row r="119" spans="1:12" ht="12.75">
      <c r="A119" s="4"/>
      <c r="B119" s="4" t="s">
        <v>14</v>
      </c>
      <c r="C119" s="4" t="s">
        <v>15</v>
      </c>
      <c r="D119" s="5">
        <v>7000</v>
      </c>
      <c r="E119" s="5">
        <v>0</v>
      </c>
      <c r="F119" s="112">
        <v>-7000</v>
      </c>
      <c r="G119" s="101"/>
      <c r="H119" s="5">
        <v>0</v>
      </c>
      <c r="I119" s="5">
        <v>7000</v>
      </c>
      <c r="J119" s="5">
        <v>7000</v>
      </c>
      <c r="K119" s="47">
        <f>L119-H119</f>
        <v>0</v>
      </c>
      <c r="L119" s="55">
        <v>0</v>
      </c>
    </row>
    <row r="120" spans="1:12" ht="12.75">
      <c r="A120" s="6"/>
      <c r="B120" s="6" t="s">
        <v>22</v>
      </c>
      <c r="C120" s="6" t="s">
        <v>23</v>
      </c>
      <c r="D120" s="7">
        <v>7000</v>
      </c>
      <c r="E120" s="7">
        <v>0</v>
      </c>
      <c r="F120" s="113">
        <v>-7000</v>
      </c>
      <c r="G120" s="101"/>
      <c r="H120" s="7">
        <v>0</v>
      </c>
      <c r="I120" s="7">
        <v>0</v>
      </c>
      <c r="J120" s="7">
        <v>0</v>
      </c>
      <c r="K120" s="47">
        <f>L120-H120</f>
        <v>0</v>
      </c>
      <c r="L120" s="47">
        <v>0</v>
      </c>
    </row>
    <row r="121" spans="1:10" ht="12.75">
      <c r="A121" s="1"/>
      <c r="B121" s="100"/>
      <c r="C121" s="101"/>
      <c r="D121" s="2"/>
      <c r="E121" s="2"/>
      <c r="F121" s="114"/>
      <c r="G121" s="101"/>
      <c r="H121" s="2"/>
      <c r="I121" s="2"/>
      <c r="J121" s="2"/>
    </row>
    <row r="122" spans="1:12" ht="12.75">
      <c r="A122" s="1" t="s">
        <v>86</v>
      </c>
      <c r="B122" s="100" t="s">
        <v>87</v>
      </c>
      <c r="C122" s="101"/>
      <c r="D122" s="3">
        <v>8000</v>
      </c>
      <c r="E122" s="3">
        <v>3839.82</v>
      </c>
      <c r="F122" s="102">
        <v>0</v>
      </c>
      <c r="G122" s="101"/>
      <c r="H122" s="3">
        <v>8000</v>
      </c>
      <c r="I122" s="3">
        <v>8000</v>
      </c>
      <c r="J122" s="3">
        <v>8000</v>
      </c>
      <c r="K122" s="47">
        <f>L122-H122</f>
        <v>-2290.0600000000004</v>
      </c>
      <c r="L122" s="54">
        <f>L123</f>
        <v>5709.94</v>
      </c>
    </row>
    <row r="123" spans="1:12" ht="12.75">
      <c r="A123" s="4"/>
      <c r="B123" s="4" t="s">
        <v>12</v>
      </c>
      <c r="C123" s="4" t="s">
        <v>13</v>
      </c>
      <c r="D123" s="5">
        <v>8000</v>
      </c>
      <c r="E123" s="5">
        <v>3839.82</v>
      </c>
      <c r="F123" s="112">
        <v>0</v>
      </c>
      <c r="G123" s="101"/>
      <c r="H123" s="5">
        <v>8000</v>
      </c>
      <c r="I123" s="5">
        <v>8000</v>
      </c>
      <c r="J123" s="5">
        <v>8000</v>
      </c>
      <c r="K123" s="47">
        <f>L123-H123</f>
        <v>-2290.0600000000004</v>
      </c>
      <c r="L123" s="55">
        <f>L124</f>
        <v>5709.94</v>
      </c>
    </row>
    <row r="124" spans="1:12" ht="12.75">
      <c r="A124" s="4"/>
      <c r="B124" s="4" t="s">
        <v>14</v>
      </c>
      <c r="C124" s="4" t="s">
        <v>15</v>
      </c>
      <c r="D124" s="5">
        <v>8000</v>
      </c>
      <c r="E124" s="5">
        <v>3839.82</v>
      </c>
      <c r="F124" s="112">
        <v>0</v>
      </c>
      <c r="G124" s="101"/>
      <c r="H124" s="5">
        <v>8000</v>
      </c>
      <c r="I124" s="5">
        <v>8000</v>
      </c>
      <c r="J124" s="5">
        <v>8000</v>
      </c>
      <c r="K124" s="47">
        <f>L124-H124</f>
        <v>-2290.0600000000004</v>
      </c>
      <c r="L124" s="55">
        <f>L125</f>
        <v>5709.94</v>
      </c>
    </row>
    <row r="125" spans="1:12" ht="12.75">
      <c r="A125" s="6"/>
      <c r="B125" s="6" t="s">
        <v>18</v>
      </c>
      <c r="C125" s="6" t="s">
        <v>19</v>
      </c>
      <c r="D125" s="7">
        <v>8000</v>
      </c>
      <c r="E125" s="7">
        <v>3839.82</v>
      </c>
      <c r="F125" s="113">
        <v>0</v>
      </c>
      <c r="G125" s="101"/>
      <c r="H125" s="7">
        <v>8000</v>
      </c>
      <c r="I125" s="7">
        <v>0</v>
      </c>
      <c r="J125" s="7">
        <v>0</v>
      </c>
      <c r="K125" s="47">
        <f>L125-H125</f>
        <v>-2290.0600000000004</v>
      </c>
      <c r="L125" s="47">
        <v>5709.94</v>
      </c>
    </row>
    <row r="126" spans="1:10" ht="12.75">
      <c r="A126" s="6"/>
      <c r="B126" s="6"/>
      <c r="C126" s="6"/>
      <c r="D126" s="7"/>
      <c r="E126" s="7"/>
      <c r="F126" s="7"/>
      <c r="H126" s="7"/>
      <c r="I126" s="7"/>
      <c r="J126" s="7"/>
    </row>
    <row r="127" spans="1:12" ht="12.75">
      <c r="A127" s="61" t="s">
        <v>88</v>
      </c>
      <c r="B127" s="111" t="s">
        <v>51</v>
      </c>
      <c r="C127" s="96"/>
      <c r="D127" s="62">
        <v>500</v>
      </c>
      <c r="E127" s="62">
        <v>0</v>
      </c>
      <c r="F127" s="95">
        <v>-203</v>
      </c>
      <c r="G127" s="96"/>
      <c r="H127" s="62">
        <v>297</v>
      </c>
      <c r="I127" s="62">
        <v>500</v>
      </c>
      <c r="J127" s="62">
        <v>500</v>
      </c>
      <c r="K127" s="60">
        <f>L127-H127</f>
        <v>0</v>
      </c>
      <c r="L127" s="60">
        <f>L129</f>
        <v>297</v>
      </c>
    </row>
    <row r="128" spans="1:10" ht="12.75">
      <c r="A128" s="31"/>
      <c r="B128" s="97"/>
      <c r="C128" s="98"/>
      <c r="D128" s="32"/>
      <c r="E128" s="32"/>
      <c r="F128" s="99"/>
      <c r="G128" s="98"/>
      <c r="H128" s="32"/>
      <c r="I128" s="32"/>
      <c r="J128" s="32"/>
    </row>
    <row r="129" spans="1:12" ht="12.75">
      <c r="A129" s="1" t="s">
        <v>89</v>
      </c>
      <c r="B129" s="100" t="s">
        <v>90</v>
      </c>
      <c r="C129" s="101"/>
      <c r="D129" s="3">
        <v>500</v>
      </c>
      <c r="E129" s="3">
        <v>0</v>
      </c>
      <c r="F129" s="102">
        <v>-203</v>
      </c>
      <c r="G129" s="101"/>
      <c r="H129" s="3">
        <v>297</v>
      </c>
      <c r="I129" s="3">
        <v>500</v>
      </c>
      <c r="J129" s="3">
        <v>500</v>
      </c>
      <c r="K129" s="47">
        <f>L129-H129</f>
        <v>0</v>
      </c>
      <c r="L129" s="54">
        <f>L130</f>
        <v>297</v>
      </c>
    </row>
    <row r="130" spans="1:12" ht="12.75">
      <c r="A130" s="4"/>
      <c r="B130" s="4" t="s">
        <v>12</v>
      </c>
      <c r="C130" s="4" t="s">
        <v>13</v>
      </c>
      <c r="D130" s="5">
        <v>500</v>
      </c>
      <c r="E130" s="5">
        <v>0</v>
      </c>
      <c r="F130" s="112">
        <v>-203</v>
      </c>
      <c r="G130" s="101"/>
      <c r="H130" s="5">
        <v>297</v>
      </c>
      <c r="I130" s="5">
        <v>500</v>
      </c>
      <c r="J130" s="5">
        <v>500</v>
      </c>
      <c r="K130" s="47">
        <f>L130-H130</f>
        <v>0</v>
      </c>
      <c r="L130" s="55">
        <f>L131</f>
        <v>297</v>
      </c>
    </row>
    <row r="131" spans="1:12" ht="12.75">
      <c r="A131" s="4"/>
      <c r="B131" s="4" t="s">
        <v>14</v>
      </c>
      <c r="C131" s="4" t="s">
        <v>15</v>
      </c>
      <c r="D131" s="5">
        <v>500</v>
      </c>
      <c r="E131" s="5">
        <v>0</v>
      </c>
      <c r="F131" s="112">
        <v>-203</v>
      </c>
      <c r="G131" s="101"/>
      <c r="H131" s="5">
        <v>297</v>
      </c>
      <c r="I131" s="5">
        <v>500</v>
      </c>
      <c r="J131" s="5">
        <v>500</v>
      </c>
      <c r="K131" s="47">
        <f>L131-H131</f>
        <v>0</v>
      </c>
      <c r="L131" s="55">
        <f>L132</f>
        <v>297</v>
      </c>
    </row>
    <row r="132" spans="1:12" ht="12.75">
      <c r="A132" s="6"/>
      <c r="B132" s="6" t="s">
        <v>18</v>
      </c>
      <c r="C132" s="6" t="s">
        <v>19</v>
      </c>
      <c r="D132" s="7">
        <v>0</v>
      </c>
      <c r="E132" s="7">
        <v>0</v>
      </c>
      <c r="F132" s="113">
        <v>297</v>
      </c>
      <c r="G132" s="101"/>
      <c r="H132" s="7">
        <v>297</v>
      </c>
      <c r="I132" s="7">
        <v>0</v>
      </c>
      <c r="J132" s="7">
        <v>0</v>
      </c>
      <c r="K132" s="47">
        <f>L132-H132</f>
        <v>0</v>
      </c>
      <c r="L132" s="47">
        <v>297</v>
      </c>
    </row>
    <row r="133" spans="1:12" ht="12.75">
      <c r="A133" s="6"/>
      <c r="B133" s="6" t="s">
        <v>22</v>
      </c>
      <c r="C133" s="6" t="s">
        <v>23</v>
      </c>
      <c r="D133" s="7">
        <v>500</v>
      </c>
      <c r="E133" s="7">
        <v>0</v>
      </c>
      <c r="F133" s="113">
        <v>-500</v>
      </c>
      <c r="G133" s="101"/>
      <c r="H133" s="7">
        <v>0</v>
      </c>
      <c r="I133" s="7">
        <v>0</v>
      </c>
      <c r="J133" s="7">
        <v>0</v>
      </c>
      <c r="K133" s="47">
        <f>L133-H133</f>
        <v>0</v>
      </c>
      <c r="L133" s="47">
        <v>0</v>
      </c>
    </row>
    <row r="134" spans="1:10" ht="12.75">
      <c r="A134" s="6"/>
      <c r="B134" s="6"/>
      <c r="C134" s="6"/>
      <c r="D134" s="7"/>
      <c r="E134" s="7"/>
      <c r="F134" s="7"/>
      <c r="H134" s="7"/>
      <c r="I134" s="7"/>
      <c r="J134" s="7"/>
    </row>
    <row r="135" spans="1:12" ht="12.75">
      <c r="A135" s="61" t="s">
        <v>91</v>
      </c>
      <c r="B135" s="111" t="s">
        <v>92</v>
      </c>
      <c r="C135" s="96"/>
      <c r="D135" s="62">
        <v>0</v>
      </c>
      <c r="E135" s="62">
        <v>0</v>
      </c>
      <c r="F135" s="95">
        <v>34780.13</v>
      </c>
      <c r="G135" s="96"/>
      <c r="H135" s="62">
        <v>34780.13</v>
      </c>
      <c r="I135" s="62">
        <v>350000</v>
      </c>
      <c r="J135" s="62">
        <v>0</v>
      </c>
      <c r="K135" s="60">
        <f>L135-H135</f>
        <v>0</v>
      </c>
      <c r="L135" s="60">
        <f>L137</f>
        <v>34780.13</v>
      </c>
    </row>
    <row r="136" spans="1:10" ht="12.75">
      <c r="A136" s="31"/>
      <c r="B136" s="97"/>
      <c r="C136" s="98"/>
      <c r="D136" s="32"/>
      <c r="E136" s="32"/>
      <c r="F136" s="99"/>
      <c r="G136" s="98"/>
      <c r="H136" s="32"/>
      <c r="I136" s="32"/>
      <c r="J136" s="32"/>
    </row>
    <row r="137" spans="1:12" ht="12.75">
      <c r="A137" s="1" t="s">
        <v>93</v>
      </c>
      <c r="B137" s="100" t="s">
        <v>94</v>
      </c>
      <c r="C137" s="101"/>
      <c r="D137" s="3">
        <v>0</v>
      </c>
      <c r="E137" s="3">
        <v>0</v>
      </c>
      <c r="F137" s="102">
        <v>34780.13</v>
      </c>
      <c r="G137" s="101"/>
      <c r="H137" s="3">
        <v>34780.13</v>
      </c>
      <c r="I137" s="3">
        <v>350000</v>
      </c>
      <c r="J137" s="3">
        <v>0</v>
      </c>
      <c r="K137" s="47">
        <f>L137-H137</f>
        <v>0</v>
      </c>
      <c r="L137" s="53">
        <f>L138</f>
        <v>34780.13</v>
      </c>
    </row>
    <row r="138" spans="1:12" ht="12.75">
      <c r="A138" s="4"/>
      <c r="B138" s="4" t="s">
        <v>12</v>
      </c>
      <c r="C138" s="4" t="s">
        <v>13</v>
      </c>
      <c r="D138" s="5">
        <v>0</v>
      </c>
      <c r="E138" s="5">
        <v>0</v>
      </c>
      <c r="F138" s="112">
        <v>34780.13</v>
      </c>
      <c r="G138" s="101"/>
      <c r="H138" s="5">
        <v>34780.13</v>
      </c>
      <c r="I138" s="5">
        <v>350000</v>
      </c>
      <c r="J138" s="5">
        <v>0</v>
      </c>
      <c r="K138" s="47">
        <f>L138-H138</f>
        <v>0</v>
      </c>
      <c r="L138" s="50">
        <f>L139</f>
        <v>34780.13</v>
      </c>
    </row>
    <row r="139" spans="1:12" ht="12.75">
      <c r="A139" s="4"/>
      <c r="B139" s="4" t="s">
        <v>14</v>
      </c>
      <c r="C139" s="4" t="s">
        <v>15</v>
      </c>
      <c r="D139" s="5">
        <v>0</v>
      </c>
      <c r="E139" s="5">
        <v>0</v>
      </c>
      <c r="F139" s="112">
        <v>34780.13</v>
      </c>
      <c r="G139" s="101"/>
      <c r="H139" s="5">
        <v>34780.13</v>
      </c>
      <c r="I139" s="5">
        <v>350000</v>
      </c>
      <c r="J139" s="5">
        <v>0</v>
      </c>
      <c r="K139" s="47">
        <f>L139-H139</f>
        <v>0</v>
      </c>
      <c r="L139" s="50">
        <f>L140+L141</f>
        <v>34780.13</v>
      </c>
    </row>
    <row r="140" spans="1:12" ht="12.75">
      <c r="A140" s="6"/>
      <c r="B140" s="6" t="s">
        <v>18</v>
      </c>
      <c r="C140" s="6" t="s">
        <v>19</v>
      </c>
      <c r="D140" s="7">
        <v>0</v>
      </c>
      <c r="E140" s="7">
        <v>0</v>
      </c>
      <c r="F140" s="113">
        <v>2036.63</v>
      </c>
      <c r="G140" s="101"/>
      <c r="H140" s="7">
        <v>2036.63</v>
      </c>
      <c r="I140" s="7">
        <v>0</v>
      </c>
      <c r="J140" s="7">
        <v>0</v>
      </c>
      <c r="K140" s="47">
        <f>L140-H140</f>
        <v>0</v>
      </c>
      <c r="L140" s="52">
        <v>2036.63</v>
      </c>
    </row>
    <row r="141" spans="1:12" ht="12.75">
      <c r="A141" s="6"/>
      <c r="B141" s="6" t="s">
        <v>20</v>
      </c>
      <c r="C141" s="6" t="s">
        <v>21</v>
      </c>
      <c r="D141" s="7">
        <v>0</v>
      </c>
      <c r="E141" s="7">
        <v>0</v>
      </c>
      <c r="F141" s="113">
        <v>32743.5</v>
      </c>
      <c r="G141" s="101"/>
      <c r="H141" s="7">
        <v>32743.5</v>
      </c>
      <c r="I141" s="7">
        <v>0</v>
      </c>
      <c r="J141" s="7">
        <v>0</v>
      </c>
      <c r="K141" s="47">
        <f>L141-H141</f>
        <v>0</v>
      </c>
      <c r="L141" s="52">
        <v>32743.5</v>
      </c>
    </row>
    <row r="142" spans="1:10" ht="12.75">
      <c r="A142" s="6"/>
      <c r="B142" s="6"/>
      <c r="C142" s="6"/>
      <c r="D142" s="7"/>
      <c r="E142" s="7"/>
      <c r="F142" s="7"/>
      <c r="H142" s="7"/>
      <c r="I142" s="7"/>
      <c r="J142" s="7"/>
    </row>
    <row r="143" spans="1:12" ht="12.75">
      <c r="A143" s="61" t="s">
        <v>95</v>
      </c>
      <c r="B143" s="111" t="s">
        <v>96</v>
      </c>
      <c r="C143" s="96"/>
      <c r="D143" s="62">
        <v>0</v>
      </c>
      <c r="E143" s="62">
        <v>0</v>
      </c>
      <c r="F143" s="95">
        <v>175000</v>
      </c>
      <c r="G143" s="96"/>
      <c r="H143" s="62">
        <v>175000</v>
      </c>
      <c r="I143" s="62">
        <v>0</v>
      </c>
      <c r="J143" s="62">
        <v>0</v>
      </c>
      <c r="K143" s="60">
        <f>L143-H143</f>
        <v>-156187.5</v>
      </c>
      <c r="L143" s="60">
        <f>L145</f>
        <v>18812.5</v>
      </c>
    </row>
    <row r="144" spans="1:12" ht="12.75">
      <c r="A144" s="31"/>
      <c r="B144" s="97"/>
      <c r="C144" s="98"/>
      <c r="D144" s="32"/>
      <c r="E144" s="32"/>
      <c r="F144" s="99"/>
      <c r="G144" s="98"/>
      <c r="H144" s="32"/>
      <c r="I144" s="32"/>
      <c r="J144" s="32"/>
      <c r="L144" s="53"/>
    </row>
    <row r="145" spans="1:12" ht="12.75">
      <c r="A145" s="1" t="s">
        <v>97</v>
      </c>
      <c r="B145" s="100" t="s">
        <v>98</v>
      </c>
      <c r="C145" s="101"/>
      <c r="D145" s="3">
        <v>0</v>
      </c>
      <c r="E145" s="3">
        <v>0</v>
      </c>
      <c r="F145" s="102">
        <v>175000</v>
      </c>
      <c r="G145" s="101"/>
      <c r="H145" s="3">
        <v>175000</v>
      </c>
      <c r="I145" s="3">
        <v>0</v>
      </c>
      <c r="J145" s="3">
        <v>0</v>
      </c>
      <c r="K145" s="47">
        <f>L145-H145</f>
        <v>-156187.5</v>
      </c>
      <c r="L145" s="53">
        <f>L146</f>
        <v>18812.5</v>
      </c>
    </row>
    <row r="146" spans="1:12" ht="12.75">
      <c r="A146" s="4"/>
      <c r="B146" s="4" t="s">
        <v>68</v>
      </c>
      <c r="C146" s="4" t="s">
        <v>69</v>
      </c>
      <c r="D146" s="5">
        <v>0</v>
      </c>
      <c r="E146" s="5">
        <v>0</v>
      </c>
      <c r="F146" s="112">
        <v>175000</v>
      </c>
      <c r="G146" s="101"/>
      <c r="H146" s="5">
        <v>175000</v>
      </c>
      <c r="I146" s="5">
        <v>0</v>
      </c>
      <c r="J146" s="5">
        <v>0</v>
      </c>
      <c r="K146" s="47">
        <f>L146-H146</f>
        <v>-156187.5</v>
      </c>
      <c r="L146" s="50">
        <f>L147</f>
        <v>18812.5</v>
      </c>
    </row>
    <row r="147" spans="1:12" ht="22.5">
      <c r="A147" s="4"/>
      <c r="B147" s="4" t="s">
        <v>70</v>
      </c>
      <c r="C147" s="4" t="s">
        <v>71</v>
      </c>
      <c r="D147" s="5">
        <v>0</v>
      </c>
      <c r="E147" s="5">
        <v>0</v>
      </c>
      <c r="F147" s="112">
        <v>175000</v>
      </c>
      <c r="G147" s="101"/>
      <c r="H147" s="5">
        <v>175000</v>
      </c>
      <c r="I147" s="5">
        <v>0</v>
      </c>
      <c r="J147" s="5">
        <v>0</v>
      </c>
      <c r="K147" s="47">
        <f>L147-H147</f>
        <v>-156187.5</v>
      </c>
      <c r="L147" s="50">
        <f>L148</f>
        <v>18812.5</v>
      </c>
    </row>
    <row r="148" spans="1:12" ht="12.75">
      <c r="A148" s="6"/>
      <c r="B148" s="6" t="s">
        <v>72</v>
      </c>
      <c r="C148" s="6" t="s">
        <v>73</v>
      </c>
      <c r="D148" s="7">
        <v>0</v>
      </c>
      <c r="E148" s="7">
        <v>0</v>
      </c>
      <c r="F148" s="113">
        <v>175000</v>
      </c>
      <c r="G148" s="101"/>
      <c r="H148" s="7">
        <v>175000</v>
      </c>
      <c r="I148" s="7">
        <v>0</v>
      </c>
      <c r="J148" s="7">
        <v>0</v>
      </c>
      <c r="K148" s="47">
        <f>L148-H148</f>
        <v>-156187.5</v>
      </c>
      <c r="L148" s="52">
        <v>18812.5</v>
      </c>
    </row>
    <row r="149" spans="1:10" ht="12.75">
      <c r="A149" s="6"/>
      <c r="B149" s="6"/>
      <c r="C149" s="6"/>
      <c r="D149" s="7"/>
      <c r="E149" s="7"/>
      <c r="F149" s="7"/>
      <c r="H149" s="7"/>
      <c r="I149" s="7"/>
      <c r="J149" s="7"/>
    </row>
    <row r="150" spans="1:12" ht="12.75">
      <c r="A150" s="61" t="s">
        <v>99</v>
      </c>
      <c r="B150" s="111" t="s">
        <v>100</v>
      </c>
      <c r="C150" s="96"/>
      <c r="D150" s="62">
        <v>5500</v>
      </c>
      <c r="E150" s="62">
        <v>4320.79</v>
      </c>
      <c r="F150" s="95">
        <v>12945.52</v>
      </c>
      <c r="G150" s="96"/>
      <c r="H150" s="62">
        <v>18445.52</v>
      </c>
      <c r="I150" s="62">
        <v>6500</v>
      </c>
      <c r="J150" s="62">
        <v>6500</v>
      </c>
      <c r="K150" s="60">
        <f>L150-H150</f>
        <v>15454.09</v>
      </c>
      <c r="L150" s="60">
        <f>L152+L161</f>
        <v>33899.61</v>
      </c>
    </row>
    <row r="151" spans="1:12" ht="12.75">
      <c r="A151" s="31"/>
      <c r="B151" s="97"/>
      <c r="C151" s="98"/>
      <c r="D151" s="32"/>
      <c r="E151" s="32"/>
      <c r="F151" s="99"/>
      <c r="G151" s="98"/>
      <c r="H151" s="32"/>
      <c r="I151" s="32"/>
      <c r="J151" s="32"/>
      <c r="L151" s="53"/>
    </row>
    <row r="152" spans="1:13" ht="12.75">
      <c r="A152" s="1" t="s">
        <v>101</v>
      </c>
      <c r="B152" s="100" t="s">
        <v>102</v>
      </c>
      <c r="C152" s="101"/>
      <c r="D152" s="3">
        <v>2000</v>
      </c>
      <c r="E152" s="3">
        <v>2820.79</v>
      </c>
      <c r="F152" s="102">
        <v>11445.52</v>
      </c>
      <c r="G152" s="101"/>
      <c r="H152" s="3">
        <v>13445.52</v>
      </c>
      <c r="I152" s="3">
        <v>3000</v>
      </c>
      <c r="J152" s="3">
        <v>3000</v>
      </c>
      <c r="K152" s="47">
        <f aca="true" t="shared" si="7" ref="K152:K164">L152-H152</f>
        <v>16954.09</v>
      </c>
      <c r="L152" s="53">
        <f>L153+L157</f>
        <v>30399.61</v>
      </c>
      <c r="M152" s="15"/>
    </row>
    <row r="153" spans="1:13" ht="12.75">
      <c r="A153" s="4"/>
      <c r="B153" s="4" t="s">
        <v>12</v>
      </c>
      <c r="C153" s="4" t="s">
        <v>13</v>
      </c>
      <c r="D153" s="5">
        <v>0</v>
      </c>
      <c r="E153" s="5">
        <v>0</v>
      </c>
      <c r="F153" s="112">
        <v>6758.02</v>
      </c>
      <c r="G153" s="101"/>
      <c r="H153" s="5">
        <v>6758.02</v>
      </c>
      <c r="I153" s="5">
        <v>1500</v>
      </c>
      <c r="J153" s="5">
        <v>1500</v>
      </c>
      <c r="K153" s="47">
        <f t="shared" si="7"/>
        <v>-1487.2400000000007</v>
      </c>
      <c r="L153" s="50">
        <f>L154</f>
        <v>5270.78</v>
      </c>
      <c r="M153" s="15"/>
    </row>
    <row r="154" spans="1:12" ht="12.75">
      <c r="A154" s="4"/>
      <c r="B154" s="4" t="s">
        <v>14</v>
      </c>
      <c r="C154" s="4" t="s">
        <v>15</v>
      </c>
      <c r="D154" s="5">
        <v>0</v>
      </c>
      <c r="E154" s="5">
        <v>0</v>
      </c>
      <c r="F154" s="112">
        <v>6758.02</v>
      </c>
      <c r="G154" s="101"/>
      <c r="H154" s="5">
        <v>6758.02</v>
      </c>
      <c r="I154" s="5">
        <v>1500</v>
      </c>
      <c r="J154" s="5">
        <v>1500</v>
      </c>
      <c r="K154" s="47">
        <f t="shared" si="7"/>
        <v>-1487.2400000000007</v>
      </c>
      <c r="L154" s="50">
        <f>L155+L156</f>
        <v>5270.78</v>
      </c>
    </row>
    <row r="155" spans="1:12" ht="12.75">
      <c r="A155" s="6"/>
      <c r="B155" s="6" t="s">
        <v>18</v>
      </c>
      <c r="C155" s="6" t="s">
        <v>19</v>
      </c>
      <c r="D155" s="7">
        <v>0</v>
      </c>
      <c r="E155" s="7">
        <v>0</v>
      </c>
      <c r="F155" s="113">
        <v>3758.02</v>
      </c>
      <c r="G155" s="101"/>
      <c r="H155" s="7">
        <v>3758.02</v>
      </c>
      <c r="I155" s="7">
        <v>0</v>
      </c>
      <c r="J155" s="7">
        <v>0</v>
      </c>
      <c r="K155" s="47">
        <f t="shared" si="7"/>
        <v>-137.23000000000002</v>
      </c>
      <c r="L155" s="52">
        <v>3620.79</v>
      </c>
    </row>
    <row r="156" spans="1:12" ht="12.75">
      <c r="A156" s="6"/>
      <c r="B156" s="6" t="s">
        <v>22</v>
      </c>
      <c r="C156" s="6" t="s">
        <v>23</v>
      </c>
      <c r="D156" s="7">
        <v>0</v>
      </c>
      <c r="E156" s="7">
        <v>0</v>
      </c>
      <c r="F156" s="113">
        <v>3000</v>
      </c>
      <c r="G156" s="101"/>
      <c r="H156" s="7">
        <v>3000</v>
      </c>
      <c r="I156" s="7">
        <v>0</v>
      </c>
      <c r="J156" s="7">
        <v>0</v>
      </c>
      <c r="K156" s="47">
        <f t="shared" si="7"/>
        <v>-1350.01</v>
      </c>
      <c r="L156" s="52">
        <v>1649.99</v>
      </c>
    </row>
    <row r="157" spans="1:12" ht="12.75">
      <c r="A157" s="4"/>
      <c r="B157" s="4" t="s">
        <v>68</v>
      </c>
      <c r="C157" s="4" t="s">
        <v>69</v>
      </c>
      <c r="D157" s="5">
        <v>2000</v>
      </c>
      <c r="E157" s="5">
        <v>2820.79</v>
      </c>
      <c r="F157" s="112">
        <v>4687.5</v>
      </c>
      <c r="G157" s="101"/>
      <c r="H157" s="5">
        <v>6687.5</v>
      </c>
      <c r="I157" s="5">
        <v>1500</v>
      </c>
      <c r="J157" s="5">
        <v>1500</v>
      </c>
      <c r="K157" s="47">
        <f t="shared" si="7"/>
        <v>18441.33</v>
      </c>
      <c r="L157" s="50">
        <f>L158</f>
        <v>25128.83</v>
      </c>
    </row>
    <row r="158" spans="1:12" ht="22.5">
      <c r="A158" s="4"/>
      <c r="B158" s="4" t="s">
        <v>70</v>
      </c>
      <c r="C158" s="4" t="s">
        <v>71</v>
      </c>
      <c r="D158" s="5">
        <v>2000</v>
      </c>
      <c r="E158" s="5">
        <v>2820.79</v>
      </c>
      <c r="F158" s="112">
        <v>4687.5</v>
      </c>
      <c r="G158" s="101"/>
      <c r="H158" s="5">
        <v>6687.5</v>
      </c>
      <c r="I158" s="5">
        <v>1500</v>
      </c>
      <c r="J158" s="5">
        <v>1500</v>
      </c>
      <c r="K158" s="47">
        <f t="shared" si="7"/>
        <v>18441.33</v>
      </c>
      <c r="L158" s="50">
        <f>L159</f>
        <v>25128.83</v>
      </c>
    </row>
    <row r="159" spans="1:12" ht="12.75">
      <c r="A159" s="6"/>
      <c r="B159" s="6" t="s">
        <v>72</v>
      </c>
      <c r="C159" s="6" t="s">
        <v>73</v>
      </c>
      <c r="D159" s="7">
        <v>2000</v>
      </c>
      <c r="E159" s="7">
        <v>2820.79</v>
      </c>
      <c r="F159" s="113">
        <v>4687.5</v>
      </c>
      <c r="G159" s="101"/>
      <c r="H159" s="7">
        <v>6687.5</v>
      </c>
      <c r="I159" s="7">
        <v>0</v>
      </c>
      <c r="J159" s="7">
        <v>0</v>
      </c>
      <c r="K159" s="47">
        <f t="shared" si="7"/>
        <v>18441.33</v>
      </c>
      <c r="L159" s="52">
        <v>25128.83</v>
      </c>
    </row>
    <row r="160" spans="1:11" ht="12.75">
      <c r="A160" s="1"/>
      <c r="B160" s="100"/>
      <c r="C160" s="101"/>
      <c r="D160" s="2"/>
      <c r="E160" s="2"/>
      <c r="F160" s="114"/>
      <c r="G160" s="101"/>
      <c r="H160" s="2"/>
      <c r="I160" s="2"/>
      <c r="J160" s="2"/>
      <c r="K160" s="47">
        <f t="shared" si="7"/>
        <v>0</v>
      </c>
    </row>
    <row r="161" spans="1:12" ht="12.75">
      <c r="A161" s="1" t="s">
        <v>103</v>
      </c>
      <c r="B161" s="100" t="s">
        <v>104</v>
      </c>
      <c r="C161" s="101"/>
      <c r="D161" s="3">
        <v>3500</v>
      </c>
      <c r="E161" s="3">
        <v>1500</v>
      </c>
      <c r="F161" s="102">
        <v>1500</v>
      </c>
      <c r="G161" s="101"/>
      <c r="H161" s="3">
        <v>5000</v>
      </c>
      <c r="I161" s="3">
        <v>3500</v>
      </c>
      <c r="J161" s="3">
        <v>3500</v>
      </c>
      <c r="K161" s="47">
        <f t="shared" si="7"/>
        <v>-1500</v>
      </c>
      <c r="L161" s="53">
        <f>L162</f>
        <v>3500</v>
      </c>
    </row>
    <row r="162" spans="1:12" ht="12.75">
      <c r="A162" s="4"/>
      <c r="B162" s="4" t="s">
        <v>68</v>
      </c>
      <c r="C162" s="4" t="s">
        <v>69</v>
      </c>
      <c r="D162" s="5">
        <v>3500</v>
      </c>
      <c r="E162" s="5">
        <v>1500</v>
      </c>
      <c r="F162" s="112">
        <v>1500</v>
      </c>
      <c r="G162" s="101"/>
      <c r="H162" s="5">
        <v>5000</v>
      </c>
      <c r="I162" s="5">
        <v>3500</v>
      </c>
      <c r="J162" s="5">
        <v>3500</v>
      </c>
      <c r="K162" s="47">
        <f t="shared" si="7"/>
        <v>-1500</v>
      </c>
      <c r="L162" s="50">
        <f>L163</f>
        <v>3500</v>
      </c>
    </row>
    <row r="163" spans="1:12" ht="22.5">
      <c r="A163" s="4"/>
      <c r="B163" s="4" t="s">
        <v>70</v>
      </c>
      <c r="C163" s="4" t="s">
        <v>71</v>
      </c>
      <c r="D163" s="5">
        <v>3500</v>
      </c>
      <c r="E163" s="5">
        <v>1500</v>
      </c>
      <c r="F163" s="112">
        <v>1500</v>
      </c>
      <c r="G163" s="101"/>
      <c r="H163" s="5">
        <v>5000</v>
      </c>
      <c r="I163" s="5">
        <v>3500</v>
      </c>
      <c r="J163" s="5">
        <v>3500</v>
      </c>
      <c r="K163" s="47">
        <f t="shared" si="7"/>
        <v>-1500</v>
      </c>
      <c r="L163" s="50">
        <f>L164</f>
        <v>3500</v>
      </c>
    </row>
    <row r="164" spans="1:12" ht="12.75">
      <c r="A164" s="6"/>
      <c r="B164" s="6" t="s">
        <v>74</v>
      </c>
      <c r="C164" s="6" t="s">
        <v>75</v>
      </c>
      <c r="D164" s="7">
        <v>3500</v>
      </c>
      <c r="E164" s="7">
        <v>1500</v>
      </c>
      <c r="F164" s="113">
        <v>1500</v>
      </c>
      <c r="G164" s="101"/>
      <c r="H164" s="7">
        <v>5000</v>
      </c>
      <c r="I164" s="7">
        <v>0</v>
      </c>
      <c r="J164" s="7">
        <v>0</v>
      </c>
      <c r="K164" s="47">
        <f t="shared" si="7"/>
        <v>-1500</v>
      </c>
      <c r="L164" s="51">
        <v>3500</v>
      </c>
    </row>
    <row r="165" spans="1:12" ht="12.75">
      <c r="A165" s="6"/>
      <c r="B165" s="6"/>
      <c r="C165" s="6"/>
      <c r="D165" s="7"/>
      <c r="E165" s="7"/>
      <c r="F165" s="7"/>
      <c r="H165" s="7"/>
      <c r="I165" s="7"/>
      <c r="J165" s="7"/>
      <c r="L165" s="51"/>
    </row>
    <row r="166" spans="1:12" ht="12.75">
      <c r="A166" s="61" t="s">
        <v>105</v>
      </c>
      <c r="B166" s="111" t="s">
        <v>106</v>
      </c>
      <c r="C166" s="96"/>
      <c r="D166" s="62">
        <v>0</v>
      </c>
      <c r="E166" s="62">
        <v>0</v>
      </c>
      <c r="F166" s="95">
        <v>19500</v>
      </c>
      <c r="G166" s="96"/>
      <c r="H166" s="62">
        <v>19500</v>
      </c>
      <c r="I166" s="62">
        <v>31236.86</v>
      </c>
      <c r="J166" s="62">
        <v>0</v>
      </c>
      <c r="K166" s="60">
        <f>L166-H166</f>
        <v>-281.4599999999991</v>
      </c>
      <c r="L166" s="60">
        <f>L168</f>
        <v>19218.54</v>
      </c>
    </row>
    <row r="167" spans="1:12" ht="12.75">
      <c r="A167" s="31"/>
      <c r="B167" s="97"/>
      <c r="C167" s="98"/>
      <c r="D167" s="32"/>
      <c r="E167" s="32"/>
      <c r="F167" s="99"/>
      <c r="G167" s="98"/>
      <c r="H167" s="32"/>
      <c r="I167" s="32"/>
      <c r="J167" s="32"/>
      <c r="L167" s="53"/>
    </row>
    <row r="168" spans="1:12" ht="12.75">
      <c r="A168" s="1" t="s">
        <v>107</v>
      </c>
      <c r="B168" s="100" t="s">
        <v>108</v>
      </c>
      <c r="C168" s="101"/>
      <c r="D168" s="3">
        <v>0</v>
      </c>
      <c r="E168" s="3">
        <v>0</v>
      </c>
      <c r="F168" s="102">
        <v>19500</v>
      </c>
      <c r="G168" s="101"/>
      <c r="H168" s="3">
        <v>19500</v>
      </c>
      <c r="I168" s="3">
        <v>31236.86</v>
      </c>
      <c r="J168" s="3">
        <v>0</v>
      </c>
      <c r="K168" s="47">
        <f aca="true" t="shared" si="8" ref="K168:K175">L168-H168</f>
        <v>-281.4599999999991</v>
      </c>
      <c r="L168" s="53">
        <f>L169</f>
        <v>19218.54</v>
      </c>
    </row>
    <row r="169" spans="1:12" ht="12.75">
      <c r="A169" s="4"/>
      <c r="B169" s="4" t="s">
        <v>12</v>
      </c>
      <c r="C169" s="4" t="s">
        <v>13</v>
      </c>
      <c r="D169" s="5">
        <v>0</v>
      </c>
      <c r="E169" s="5">
        <v>0</v>
      </c>
      <c r="F169" s="112">
        <v>19500</v>
      </c>
      <c r="G169" s="101"/>
      <c r="H169" s="5">
        <v>19500</v>
      </c>
      <c r="I169" s="5">
        <v>31236.86</v>
      </c>
      <c r="J169" s="5">
        <v>0</v>
      </c>
      <c r="K169" s="47">
        <f t="shared" si="8"/>
        <v>-281.4599999999991</v>
      </c>
      <c r="L169" s="50">
        <f>L170+L174</f>
        <v>19218.54</v>
      </c>
    </row>
    <row r="170" spans="1:12" ht="12.75">
      <c r="A170" s="4"/>
      <c r="B170" s="4" t="s">
        <v>38</v>
      </c>
      <c r="C170" s="4" t="s">
        <v>39</v>
      </c>
      <c r="D170" s="5">
        <v>0</v>
      </c>
      <c r="E170" s="5">
        <v>0</v>
      </c>
      <c r="F170" s="112">
        <v>18392.5</v>
      </c>
      <c r="G170" s="101"/>
      <c r="H170" s="5">
        <v>18392.5</v>
      </c>
      <c r="I170" s="5">
        <v>27596</v>
      </c>
      <c r="J170" s="5">
        <v>0</v>
      </c>
      <c r="K170" s="47">
        <f t="shared" si="8"/>
        <v>826.0400000000009</v>
      </c>
      <c r="L170" s="50">
        <f>L171+L172+L173</f>
        <v>19218.54</v>
      </c>
    </row>
    <row r="171" spans="1:12" ht="12.75">
      <c r="A171" s="6"/>
      <c r="B171" s="6" t="s">
        <v>40</v>
      </c>
      <c r="C171" s="6" t="s">
        <v>41</v>
      </c>
      <c r="D171" s="7">
        <v>0</v>
      </c>
      <c r="E171" s="7">
        <v>0</v>
      </c>
      <c r="F171" s="113">
        <v>14500</v>
      </c>
      <c r="G171" s="101"/>
      <c r="H171" s="7">
        <v>14500</v>
      </c>
      <c r="I171" s="7">
        <v>0</v>
      </c>
      <c r="J171" s="7">
        <v>0</v>
      </c>
      <c r="K171" s="47">
        <f t="shared" si="8"/>
        <v>65.27000000000044</v>
      </c>
      <c r="L171" s="52">
        <v>14565.27</v>
      </c>
    </row>
    <row r="172" spans="1:12" ht="12.75">
      <c r="A172" s="6"/>
      <c r="B172" s="6" t="s">
        <v>42</v>
      </c>
      <c r="C172" s="6" t="s">
        <v>43</v>
      </c>
      <c r="D172" s="7">
        <v>0</v>
      </c>
      <c r="E172" s="7">
        <v>0</v>
      </c>
      <c r="F172" s="113">
        <v>1500</v>
      </c>
      <c r="G172" s="101"/>
      <c r="H172" s="7">
        <v>1500</v>
      </c>
      <c r="I172" s="7">
        <v>0</v>
      </c>
      <c r="J172" s="7">
        <v>0</v>
      </c>
      <c r="K172" s="47">
        <f t="shared" si="8"/>
        <v>750</v>
      </c>
      <c r="L172" s="52">
        <v>2250</v>
      </c>
    </row>
    <row r="173" spans="1:12" ht="12.75">
      <c r="A173" s="6"/>
      <c r="B173" s="6" t="s">
        <v>44</v>
      </c>
      <c r="C173" s="6" t="s">
        <v>45</v>
      </c>
      <c r="D173" s="7">
        <v>0</v>
      </c>
      <c r="E173" s="7">
        <v>0</v>
      </c>
      <c r="F173" s="113">
        <v>2392.5</v>
      </c>
      <c r="G173" s="101"/>
      <c r="H173" s="7">
        <v>2392.5</v>
      </c>
      <c r="I173" s="7">
        <v>0</v>
      </c>
      <c r="J173" s="7">
        <v>0</v>
      </c>
      <c r="K173" s="47">
        <f t="shared" si="8"/>
        <v>10.769999999999982</v>
      </c>
      <c r="L173" s="52">
        <v>2403.27</v>
      </c>
    </row>
    <row r="174" spans="1:12" ht="12.75">
      <c r="A174" s="4"/>
      <c r="B174" s="4" t="s">
        <v>14</v>
      </c>
      <c r="C174" s="4" t="s">
        <v>15</v>
      </c>
      <c r="D174" s="5">
        <v>0</v>
      </c>
      <c r="E174" s="5">
        <v>0</v>
      </c>
      <c r="F174" s="112">
        <v>1107.5</v>
      </c>
      <c r="G174" s="101"/>
      <c r="H174" s="5">
        <v>1107.5</v>
      </c>
      <c r="I174" s="5">
        <v>3640.86</v>
      </c>
      <c r="J174" s="5">
        <v>0</v>
      </c>
      <c r="K174" s="47">
        <f t="shared" si="8"/>
        <v>-1107.5</v>
      </c>
      <c r="L174" s="50">
        <f>L175</f>
        <v>0</v>
      </c>
    </row>
    <row r="175" spans="1:12" ht="12.75">
      <c r="A175" s="6"/>
      <c r="B175" s="6" t="s">
        <v>16</v>
      </c>
      <c r="C175" s="6" t="s">
        <v>17</v>
      </c>
      <c r="D175" s="7">
        <v>0</v>
      </c>
      <c r="E175" s="7">
        <v>0</v>
      </c>
      <c r="F175" s="113">
        <v>1107.5</v>
      </c>
      <c r="G175" s="101"/>
      <c r="H175" s="7">
        <v>1107.5</v>
      </c>
      <c r="I175" s="7">
        <v>0</v>
      </c>
      <c r="J175" s="7">
        <v>0</v>
      </c>
      <c r="K175" s="47">
        <f t="shared" si="8"/>
        <v>-1107.5</v>
      </c>
      <c r="L175" s="51">
        <v>0</v>
      </c>
    </row>
    <row r="176" spans="1:10" ht="12.75">
      <c r="A176" s="6"/>
      <c r="B176" s="6"/>
      <c r="C176" s="6"/>
      <c r="D176" s="7"/>
      <c r="E176" s="7"/>
      <c r="F176" s="7"/>
      <c r="H176" s="7"/>
      <c r="I176" s="7"/>
      <c r="J176" s="7"/>
    </row>
    <row r="177" spans="1:13" s="27" customFormat="1" ht="12.75">
      <c r="A177" s="63" t="s">
        <v>109</v>
      </c>
      <c r="B177" s="119" t="s">
        <v>154</v>
      </c>
      <c r="C177" s="120"/>
      <c r="D177" s="64">
        <v>4395680.2</v>
      </c>
      <c r="E177" s="64">
        <v>3245619.43</v>
      </c>
      <c r="F177" s="121">
        <v>480363.49</v>
      </c>
      <c r="G177" s="120"/>
      <c r="H177" s="64">
        <v>4876043.69</v>
      </c>
      <c r="I177" s="64">
        <v>5044683.66</v>
      </c>
      <c r="J177" s="64">
        <v>4663446.8</v>
      </c>
      <c r="K177" s="93">
        <f>L177-H177</f>
        <v>-273168.96999999974</v>
      </c>
      <c r="L177" s="94">
        <f>L8+L46+L54+L127+L135+L143+L150+L166</f>
        <v>4602874.720000001</v>
      </c>
      <c r="M177" s="26"/>
    </row>
    <row r="178" ht="18" customHeight="1">
      <c r="C178" s="17" t="s">
        <v>139</v>
      </c>
    </row>
    <row r="179" spans="1:12" s="23" customFormat="1" ht="22.5">
      <c r="A179" s="126" t="s">
        <v>110</v>
      </c>
      <c r="B179" s="127"/>
      <c r="C179" s="127"/>
      <c r="D179" s="28" t="s">
        <v>3</v>
      </c>
      <c r="E179" s="28" t="s">
        <v>111</v>
      </c>
      <c r="F179" s="128" t="s">
        <v>4</v>
      </c>
      <c r="G179" s="129"/>
      <c r="H179" s="29" t="s">
        <v>135</v>
      </c>
      <c r="I179" s="30" t="s">
        <v>5</v>
      </c>
      <c r="J179" s="30" t="s">
        <v>6</v>
      </c>
      <c r="K179" s="90" t="s">
        <v>4</v>
      </c>
      <c r="L179" s="65" t="s">
        <v>136</v>
      </c>
    </row>
    <row r="180" spans="1:12" s="67" customFormat="1" ht="12.75">
      <c r="A180" s="76">
        <v>6</v>
      </c>
      <c r="B180" s="131" t="s">
        <v>146</v>
      </c>
      <c r="C180" s="131"/>
      <c r="D180" s="79">
        <f>D181+D185+D187+D189+D192</f>
        <v>4395680.2</v>
      </c>
      <c r="E180" s="79">
        <f aca="true" t="shared" si="9" ref="E180:L180">E181+E185+E187+E189+E192</f>
        <v>2743256.83</v>
      </c>
      <c r="F180" s="79">
        <f t="shared" si="9"/>
        <v>371352.35000000003</v>
      </c>
      <c r="G180" s="79">
        <f t="shared" si="9"/>
        <v>0</v>
      </c>
      <c r="H180" s="79">
        <f t="shared" si="9"/>
        <v>4876043.69</v>
      </c>
      <c r="I180" s="79">
        <f t="shared" si="9"/>
        <v>3990058.86</v>
      </c>
      <c r="J180" s="79">
        <f t="shared" si="9"/>
        <v>3958822</v>
      </c>
      <c r="K180" s="91">
        <f t="shared" si="9"/>
        <v>-314962.38000000035</v>
      </c>
      <c r="L180" s="79">
        <f t="shared" si="9"/>
        <v>4561081.31</v>
      </c>
    </row>
    <row r="181" spans="1:12" s="67" customFormat="1" ht="21" customHeight="1">
      <c r="A181" s="76">
        <v>63</v>
      </c>
      <c r="B181" s="118" t="s">
        <v>147</v>
      </c>
      <c r="C181" s="118"/>
      <c r="D181" s="79">
        <f>D182+D183+D184</f>
        <v>3517675.4</v>
      </c>
      <c r="E181" s="79">
        <f aca="true" t="shared" si="10" ref="E181:L181">E182+E183+E184</f>
        <v>2540627.82</v>
      </c>
      <c r="F181" s="79">
        <f t="shared" si="10"/>
        <v>409278.1</v>
      </c>
      <c r="G181" s="79">
        <f t="shared" si="10"/>
        <v>0</v>
      </c>
      <c r="H181" s="79">
        <f t="shared" si="10"/>
        <v>3845036.39</v>
      </c>
      <c r="I181" s="79">
        <f t="shared" si="10"/>
        <v>3635447.17</v>
      </c>
      <c r="J181" s="79">
        <f t="shared" si="10"/>
        <v>3608750</v>
      </c>
      <c r="K181" s="91">
        <f t="shared" si="10"/>
        <v>-139437.39000000025</v>
      </c>
      <c r="L181" s="79">
        <f t="shared" si="10"/>
        <v>3705599</v>
      </c>
    </row>
    <row r="182" spans="1:12" ht="12.75" customHeight="1">
      <c r="A182" s="68">
        <v>634</v>
      </c>
      <c r="B182" s="130" t="s">
        <v>137</v>
      </c>
      <c r="C182" s="130"/>
      <c r="D182" s="69">
        <v>16000</v>
      </c>
      <c r="E182" s="69">
        <v>0</v>
      </c>
      <c r="F182" s="123">
        <v>-16000</v>
      </c>
      <c r="G182" s="124"/>
      <c r="H182" s="69">
        <v>0</v>
      </c>
      <c r="I182" s="69">
        <v>0</v>
      </c>
      <c r="J182" s="69">
        <v>0</v>
      </c>
      <c r="K182" s="16">
        <f>L182-H182</f>
        <v>5750</v>
      </c>
      <c r="L182" s="72">
        <v>5750</v>
      </c>
    </row>
    <row r="183" spans="1:12" ht="22.5" customHeight="1">
      <c r="A183" s="68">
        <v>636</v>
      </c>
      <c r="B183" s="122" t="s">
        <v>138</v>
      </c>
      <c r="C183" s="122"/>
      <c r="D183" s="69">
        <f>3249575.4+252100</f>
        <v>3501675.4</v>
      </c>
      <c r="E183" s="69">
        <v>2540627.82</v>
      </c>
      <c r="F183" s="123">
        <v>419096.6</v>
      </c>
      <c r="G183" s="124"/>
      <c r="H183" s="69">
        <f>3668672+170182.89</f>
        <v>3838854.89</v>
      </c>
      <c r="I183" s="69">
        <v>3608750</v>
      </c>
      <c r="J183" s="69">
        <v>3608750</v>
      </c>
      <c r="K183" s="16">
        <f aca="true" t="shared" si="11" ref="K183:K193">L183-H183</f>
        <v>-146074.28000000026</v>
      </c>
      <c r="L183" s="73">
        <v>3692780.61</v>
      </c>
    </row>
    <row r="184" spans="1:12" ht="12.75" customHeight="1">
      <c r="A184" s="68">
        <v>638</v>
      </c>
      <c r="B184" s="122" t="s">
        <v>144</v>
      </c>
      <c r="C184" s="122"/>
      <c r="D184" s="69">
        <v>0</v>
      </c>
      <c r="E184" s="69">
        <v>0</v>
      </c>
      <c r="F184" s="123">
        <v>6181.5</v>
      </c>
      <c r="G184" s="124"/>
      <c r="H184" s="69">
        <v>6181.5</v>
      </c>
      <c r="I184" s="69">
        <v>26697.17</v>
      </c>
      <c r="J184" s="69">
        <v>0</v>
      </c>
      <c r="K184" s="16">
        <f t="shared" si="11"/>
        <v>886.8900000000003</v>
      </c>
      <c r="L184" s="73">
        <v>7068.39</v>
      </c>
    </row>
    <row r="185" spans="1:12" s="21" customFormat="1" ht="12.75" customHeight="1">
      <c r="A185" s="77">
        <v>64</v>
      </c>
      <c r="B185" s="125" t="s">
        <v>148</v>
      </c>
      <c r="C185" s="125"/>
      <c r="D185" s="78">
        <f>D186</f>
        <v>0</v>
      </c>
      <c r="E185" s="78">
        <f aca="true" t="shared" si="12" ref="E185:L185">E186</f>
        <v>0</v>
      </c>
      <c r="F185" s="78">
        <f t="shared" si="12"/>
        <v>0</v>
      </c>
      <c r="G185" s="78">
        <f t="shared" si="12"/>
        <v>0</v>
      </c>
      <c r="H185" s="78">
        <f t="shared" si="12"/>
        <v>0</v>
      </c>
      <c r="I185" s="78">
        <f t="shared" si="12"/>
        <v>0</v>
      </c>
      <c r="J185" s="78">
        <f t="shared" si="12"/>
        <v>0</v>
      </c>
      <c r="K185" s="69">
        <f t="shared" si="12"/>
        <v>0.27</v>
      </c>
      <c r="L185" s="78">
        <f t="shared" si="12"/>
        <v>0.27</v>
      </c>
    </row>
    <row r="186" spans="1:12" ht="12.75" customHeight="1">
      <c r="A186" s="68">
        <v>641</v>
      </c>
      <c r="B186" s="133" t="s">
        <v>140</v>
      </c>
      <c r="C186" s="134"/>
      <c r="D186" s="69">
        <v>0</v>
      </c>
      <c r="E186" s="69"/>
      <c r="F186" s="69"/>
      <c r="G186" s="71"/>
      <c r="H186" s="69">
        <v>0</v>
      </c>
      <c r="I186" s="69"/>
      <c r="J186" s="69"/>
      <c r="K186" s="16">
        <f t="shared" si="11"/>
        <v>0.27</v>
      </c>
      <c r="L186" s="74">
        <v>0.27</v>
      </c>
    </row>
    <row r="187" spans="1:12" s="21" customFormat="1" ht="21.75" customHeight="1">
      <c r="A187" s="77">
        <v>65</v>
      </c>
      <c r="B187" s="135" t="s">
        <v>149</v>
      </c>
      <c r="C187" s="135"/>
      <c r="D187" s="78">
        <f>D188</f>
        <v>236100</v>
      </c>
      <c r="E187" s="78">
        <f aca="true" t="shared" si="13" ref="E187:L187">E188</f>
        <v>113477.06</v>
      </c>
      <c r="F187" s="78">
        <f t="shared" si="13"/>
        <v>-44596.36</v>
      </c>
      <c r="G187" s="78">
        <f t="shared" si="13"/>
        <v>0</v>
      </c>
      <c r="H187" s="78">
        <f t="shared" si="13"/>
        <v>191503.64</v>
      </c>
      <c r="I187" s="78">
        <f t="shared" si="13"/>
        <v>238400</v>
      </c>
      <c r="J187" s="78">
        <f t="shared" si="13"/>
        <v>238400</v>
      </c>
      <c r="K187" s="69">
        <f t="shared" si="13"/>
        <v>101.01999999998952</v>
      </c>
      <c r="L187" s="78">
        <f t="shared" si="13"/>
        <v>191604.66</v>
      </c>
    </row>
    <row r="188" spans="1:12" ht="12.75" customHeight="1">
      <c r="A188" s="68">
        <v>652</v>
      </c>
      <c r="B188" s="122" t="s">
        <v>141</v>
      </c>
      <c r="C188" s="122"/>
      <c r="D188" s="69">
        <v>236100</v>
      </c>
      <c r="E188" s="69">
        <v>113477.06</v>
      </c>
      <c r="F188" s="123">
        <v>-44596.36</v>
      </c>
      <c r="G188" s="124"/>
      <c r="H188" s="69">
        <v>191503.64</v>
      </c>
      <c r="I188" s="69">
        <v>238400</v>
      </c>
      <c r="J188" s="69">
        <v>238400</v>
      </c>
      <c r="K188" s="16">
        <f t="shared" si="11"/>
        <v>101.01999999998952</v>
      </c>
      <c r="L188" s="73">
        <v>191604.66</v>
      </c>
    </row>
    <row r="189" spans="1:12" s="21" customFormat="1" ht="21" customHeight="1">
      <c r="A189" s="77">
        <v>66</v>
      </c>
      <c r="B189" s="125" t="s">
        <v>150</v>
      </c>
      <c r="C189" s="125"/>
      <c r="D189" s="78">
        <f>D190+D191</f>
        <v>12000</v>
      </c>
      <c r="E189" s="78">
        <f aca="true" t="shared" si="14" ref="E189:L189">E190+E191</f>
        <v>4242.79</v>
      </c>
      <c r="F189" s="78">
        <f t="shared" si="14"/>
        <v>-241.98000000000002</v>
      </c>
      <c r="G189" s="78">
        <f t="shared" si="14"/>
        <v>0</v>
      </c>
      <c r="H189" s="78">
        <f t="shared" si="14"/>
        <v>11758.02</v>
      </c>
      <c r="I189" s="78">
        <f t="shared" si="14"/>
        <v>11000</v>
      </c>
      <c r="J189" s="78">
        <f t="shared" si="14"/>
        <v>11000</v>
      </c>
      <c r="K189" s="69">
        <f t="shared" si="14"/>
        <v>-3934.9700000000003</v>
      </c>
      <c r="L189" s="78">
        <f t="shared" si="14"/>
        <v>7823.05</v>
      </c>
    </row>
    <row r="190" spans="1:12" ht="12.75" customHeight="1">
      <c r="A190" s="68">
        <v>661</v>
      </c>
      <c r="B190" s="122" t="s">
        <v>142</v>
      </c>
      <c r="C190" s="122"/>
      <c r="D190" s="69">
        <v>9000</v>
      </c>
      <c r="E190" s="69">
        <v>1422.27</v>
      </c>
      <c r="F190" s="123">
        <v>-2000</v>
      </c>
      <c r="G190" s="124"/>
      <c r="H190" s="69">
        <v>7000</v>
      </c>
      <c r="I190" s="69">
        <v>8000</v>
      </c>
      <c r="J190" s="69">
        <v>8000</v>
      </c>
      <c r="K190" s="16">
        <f t="shared" si="11"/>
        <v>-4912</v>
      </c>
      <c r="L190" s="73">
        <v>2088</v>
      </c>
    </row>
    <row r="191" spans="1:12" ht="12.75" customHeight="1">
      <c r="A191" s="68">
        <v>663</v>
      </c>
      <c r="B191" s="122" t="s">
        <v>145</v>
      </c>
      <c r="C191" s="122"/>
      <c r="D191" s="69">
        <v>3000</v>
      </c>
      <c r="E191" s="69">
        <v>2820.52</v>
      </c>
      <c r="F191" s="123">
        <v>1758.02</v>
      </c>
      <c r="G191" s="124"/>
      <c r="H191" s="69">
        <v>4758.02</v>
      </c>
      <c r="I191" s="69">
        <v>3000</v>
      </c>
      <c r="J191" s="69">
        <v>3000</v>
      </c>
      <c r="K191" s="16">
        <f t="shared" si="11"/>
        <v>977.0299999999997</v>
      </c>
      <c r="L191" s="73">
        <v>5735.05</v>
      </c>
    </row>
    <row r="192" spans="1:12" s="21" customFormat="1" ht="24" customHeight="1">
      <c r="A192" s="77">
        <v>67</v>
      </c>
      <c r="B192" s="125" t="s">
        <v>151</v>
      </c>
      <c r="C192" s="125"/>
      <c r="D192" s="78">
        <f>D193</f>
        <v>629904.8</v>
      </c>
      <c r="E192" s="78">
        <f aca="true" t="shared" si="15" ref="E192:L192">E193</f>
        <v>84909.16</v>
      </c>
      <c r="F192" s="78">
        <f t="shared" si="15"/>
        <v>6912.59</v>
      </c>
      <c r="G192" s="78">
        <f t="shared" si="15"/>
        <v>0</v>
      </c>
      <c r="H192" s="78">
        <f t="shared" si="15"/>
        <v>827745.64</v>
      </c>
      <c r="I192" s="78">
        <f t="shared" si="15"/>
        <v>105211.69</v>
      </c>
      <c r="J192" s="78">
        <f t="shared" si="15"/>
        <v>100672</v>
      </c>
      <c r="K192" s="69">
        <f t="shared" si="15"/>
        <v>-171691.31000000006</v>
      </c>
      <c r="L192" s="78">
        <f t="shared" si="15"/>
        <v>656054.33</v>
      </c>
    </row>
    <row r="193" spans="1:12" ht="21.75" customHeight="1">
      <c r="A193" s="80">
        <v>671</v>
      </c>
      <c r="B193" s="132" t="s">
        <v>143</v>
      </c>
      <c r="C193" s="132"/>
      <c r="D193" s="81">
        <f>100672+529232.8</f>
        <v>629904.8</v>
      </c>
      <c r="E193" s="81">
        <v>84909.16</v>
      </c>
      <c r="F193" s="138">
        <v>6912.59</v>
      </c>
      <c r="G193" s="139"/>
      <c r="H193" s="81">
        <f>107584.59+720161.05</f>
        <v>827745.64</v>
      </c>
      <c r="I193" s="81">
        <v>105211.69</v>
      </c>
      <c r="J193" s="81">
        <v>100672</v>
      </c>
      <c r="K193" s="75">
        <f t="shared" si="11"/>
        <v>-171691.31000000006</v>
      </c>
      <c r="L193" s="82">
        <v>656054.33</v>
      </c>
    </row>
    <row r="196" spans="1:13" s="22" customFormat="1" ht="22.5">
      <c r="A196" s="13" t="s">
        <v>128</v>
      </c>
      <c r="B196" s="13"/>
      <c r="C196" s="13"/>
      <c r="D196" s="14" t="s">
        <v>3</v>
      </c>
      <c r="E196" s="14" t="s">
        <v>111</v>
      </c>
      <c r="F196" s="137" t="s">
        <v>4</v>
      </c>
      <c r="G196" s="137"/>
      <c r="H196" s="24" t="s">
        <v>135</v>
      </c>
      <c r="I196" s="25" t="s">
        <v>5</v>
      </c>
      <c r="J196" s="25" t="s">
        <v>6</v>
      </c>
      <c r="K196" s="92" t="s">
        <v>4</v>
      </c>
      <c r="L196" s="66" t="s">
        <v>136</v>
      </c>
      <c r="M196" s="21"/>
    </row>
    <row r="197" spans="1:13" s="8" customFormat="1" ht="12.75">
      <c r="A197" s="10" t="s">
        <v>129</v>
      </c>
      <c r="B197" s="10"/>
      <c r="C197" s="10"/>
      <c r="D197" s="84"/>
      <c r="E197" s="84"/>
      <c r="F197" s="84"/>
      <c r="G197" s="84"/>
      <c r="H197" s="84"/>
      <c r="I197" s="84"/>
      <c r="J197" s="84"/>
      <c r="K197" s="85"/>
      <c r="L197" s="83"/>
      <c r="M197" s="11"/>
    </row>
    <row r="198" spans="1:13" s="8" customFormat="1" ht="12.75" customHeight="1">
      <c r="A198" s="20">
        <v>6</v>
      </c>
      <c r="B198" s="8" t="s">
        <v>112</v>
      </c>
      <c r="D198" s="83">
        <f>D180</f>
        <v>4395680.2</v>
      </c>
      <c r="E198" s="83" t="e">
        <f>#REF!</f>
        <v>#REF!</v>
      </c>
      <c r="F198" s="136" t="e">
        <f>#REF!</f>
        <v>#REF!</v>
      </c>
      <c r="G198" s="136"/>
      <c r="H198" s="83">
        <f>H180</f>
        <v>4876043.69</v>
      </c>
      <c r="I198" s="83" t="e">
        <f>#REF!</f>
        <v>#REF!</v>
      </c>
      <c r="J198" s="83" t="e">
        <f>#REF!</f>
        <v>#REF!</v>
      </c>
      <c r="K198" s="86">
        <f>L198-H198</f>
        <v>-314962.3800000008</v>
      </c>
      <c r="L198" s="83">
        <f>L180</f>
        <v>4561081.31</v>
      </c>
      <c r="M198" s="11"/>
    </row>
    <row r="199" spans="1:13" s="8" customFormat="1" ht="12.75" customHeight="1">
      <c r="A199" s="20">
        <v>7</v>
      </c>
      <c r="B199" s="8" t="s">
        <v>113</v>
      </c>
      <c r="D199" s="83">
        <v>0</v>
      </c>
      <c r="E199" s="83">
        <v>0</v>
      </c>
      <c r="F199" s="136">
        <v>0</v>
      </c>
      <c r="G199" s="136"/>
      <c r="H199" s="83">
        <v>0</v>
      </c>
      <c r="I199" s="83">
        <v>0</v>
      </c>
      <c r="J199" s="83">
        <v>0</v>
      </c>
      <c r="K199" s="86">
        <f aca="true" t="shared" si="16" ref="K199:K215">L199-H199</f>
        <v>0</v>
      </c>
      <c r="L199" s="83">
        <v>0</v>
      </c>
      <c r="M199" s="11"/>
    </row>
    <row r="200" spans="1:13" s="8" customFormat="1" ht="12.75" customHeight="1">
      <c r="A200" s="20"/>
      <c r="B200" s="8" t="s">
        <v>114</v>
      </c>
      <c r="D200" s="83">
        <f>D198+D199</f>
        <v>4395680.2</v>
      </c>
      <c r="E200" s="83" t="e">
        <f>E198+E199</f>
        <v>#REF!</v>
      </c>
      <c r="F200" s="136" t="e">
        <f>F198+F199</f>
        <v>#REF!</v>
      </c>
      <c r="G200" s="136"/>
      <c r="H200" s="83">
        <f>H198+H199</f>
        <v>4876043.69</v>
      </c>
      <c r="I200" s="83" t="e">
        <f>I198+I199</f>
        <v>#REF!</v>
      </c>
      <c r="J200" s="83" t="e">
        <f>J198+J199</f>
        <v>#REF!</v>
      </c>
      <c r="K200" s="86">
        <f t="shared" si="16"/>
        <v>-314962.3800000008</v>
      </c>
      <c r="L200" s="83">
        <f>L198+L199</f>
        <v>4561081.31</v>
      </c>
      <c r="M200" s="11"/>
    </row>
    <row r="201" spans="1:13" s="8" customFormat="1" ht="12.75" customHeight="1">
      <c r="A201" s="20">
        <v>3</v>
      </c>
      <c r="B201" s="8" t="s">
        <v>115</v>
      </c>
      <c r="D201" s="83">
        <f>D11+D21+D29+D34+D49+D57+D72+D87+D97+D108+D113+D118+D123+D130+D138+D153+D169</f>
        <v>4344180.2</v>
      </c>
      <c r="E201" s="83">
        <f>E11+E21+E29+E34+E49+E57+E72+E87+E97+E108+E113+E118+E123+E130+E138+E153+E169</f>
        <v>3229333.3</v>
      </c>
      <c r="F201" s="136">
        <f>F11+F21+F29+F34+F49+F57+F72+F87+F97+F108+F113+F118+F123+F130+F138+F153+F169</f>
        <v>296712.35000000003</v>
      </c>
      <c r="G201" s="136"/>
      <c r="H201" s="83">
        <f>H11+H21+H29+H34+H49+H57+H72+H87+H97+H108+H113+H118+H123+H130+H138+H153+H169</f>
        <v>4640892.549999999</v>
      </c>
      <c r="I201" s="83">
        <f>I11+I21+I29+I34+I49+I57+I72+I87+I97+I108+I113+I118+I123+I130+I138+I153+I169</f>
        <v>4983683.66</v>
      </c>
      <c r="J201" s="83">
        <f>J11+J21+J29+J34+J49+J57+J72+J87+J97+J108+J113+J118+J123+J130+J138+J153+J169</f>
        <v>4602446.8</v>
      </c>
      <c r="K201" s="86">
        <f t="shared" si="16"/>
        <v>-126170.56999999844</v>
      </c>
      <c r="L201" s="83">
        <f>L11+L21+L29+L34+L49+L57+L72+L87+L97+L108+L113+L118+L123+L130+L138+L153+L169</f>
        <v>4514721.98</v>
      </c>
      <c r="M201" s="11"/>
    </row>
    <row r="202" spans="1:13" s="8" customFormat="1" ht="12.75" customHeight="1">
      <c r="A202" s="20">
        <v>4</v>
      </c>
      <c r="B202" s="8" t="s">
        <v>116</v>
      </c>
      <c r="D202" s="83">
        <f>D81+D103+D146+D157+D162</f>
        <v>51500</v>
      </c>
      <c r="E202" s="83">
        <f>E81+E103+E146+E157+E162</f>
        <v>16286.130000000001</v>
      </c>
      <c r="F202" s="136">
        <f>F81+F103+F146+F157+F162</f>
        <v>183651.14</v>
      </c>
      <c r="G202" s="136"/>
      <c r="H202" s="83">
        <f>H81+H103+H146+H157+H162</f>
        <v>235151.14</v>
      </c>
      <c r="I202" s="83">
        <f>I81+I103+I146+I157+I162</f>
        <v>61000</v>
      </c>
      <c r="J202" s="83">
        <f>J81+J103+J146+J157+J162</f>
        <v>61000</v>
      </c>
      <c r="K202" s="86">
        <f t="shared" si="16"/>
        <v>-146998.40000000002</v>
      </c>
      <c r="L202" s="83">
        <f>L81+L103+L146+L157+L162</f>
        <v>88152.74</v>
      </c>
      <c r="M202" s="11"/>
    </row>
    <row r="203" spans="1:13" s="8" customFormat="1" ht="12.75" customHeight="1">
      <c r="A203" s="70"/>
      <c r="B203" s="8" t="s">
        <v>117</v>
      </c>
      <c r="D203" s="83">
        <f>D201+D202</f>
        <v>4395680.2</v>
      </c>
      <c r="E203" s="83">
        <f>E201+E202</f>
        <v>3245619.4299999997</v>
      </c>
      <c r="F203" s="136">
        <f>F201+F202</f>
        <v>480363.49000000005</v>
      </c>
      <c r="G203" s="136"/>
      <c r="H203" s="83">
        <f>H201+H202</f>
        <v>4876043.689999999</v>
      </c>
      <c r="I203" s="83">
        <f>I201+I202</f>
        <v>5044683.66</v>
      </c>
      <c r="J203" s="83">
        <f>J201+J202</f>
        <v>4663446.8</v>
      </c>
      <c r="K203" s="86">
        <f t="shared" si="16"/>
        <v>-273168.9699999979</v>
      </c>
      <c r="L203" s="83">
        <f>L201+L202</f>
        <v>4602874.720000001</v>
      </c>
      <c r="M203" s="11"/>
    </row>
    <row r="204" spans="1:13" s="8" customFormat="1" ht="12.75">
      <c r="A204" s="70"/>
      <c r="B204" s="8" t="s">
        <v>118</v>
      </c>
      <c r="D204" s="83">
        <f>D200-D203</f>
        <v>0</v>
      </c>
      <c r="E204" s="83" t="e">
        <f>E200-E203</f>
        <v>#REF!</v>
      </c>
      <c r="F204" s="136" t="e">
        <f>F200-F203</f>
        <v>#REF!</v>
      </c>
      <c r="G204" s="136"/>
      <c r="H204" s="83">
        <f>H200-H203</f>
        <v>0</v>
      </c>
      <c r="I204" s="83" t="e">
        <f>I200-I203</f>
        <v>#REF!</v>
      </c>
      <c r="J204" s="83" t="e">
        <f>J200-J203</f>
        <v>#REF!</v>
      </c>
      <c r="K204" s="86">
        <f t="shared" si="16"/>
        <v>-41793.41000000108</v>
      </c>
      <c r="L204" s="83">
        <f>L200-L203</f>
        <v>-41793.41000000108</v>
      </c>
      <c r="M204" s="11"/>
    </row>
    <row r="205" spans="1:13" s="8" customFormat="1" ht="12.75">
      <c r="A205" s="8" t="s">
        <v>130</v>
      </c>
      <c r="D205" s="83"/>
      <c r="E205" s="83"/>
      <c r="F205" s="85"/>
      <c r="G205" s="83"/>
      <c r="H205" s="83"/>
      <c r="I205" s="83"/>
      <c r="J205" s="83"/>
      <c r="K205" s="86"/>
      <c r="L205" s="83"/>
      <c r="M205" s="11"/>
    </row>
    <row r="206" spans="1:13" s="8" customFormat="1" ht="12.75">
      <c r="A206" s="20">
        <v>8</v>
      </c>
      <c r="B206" s="8" t="s">
        <v>119</v>
      </c>
      <c r="D206" s="83">
        <v>0</v>
      </c>
      <c r="E206" s="83">
        <v>0</v>
      </c>
      <c r="F206" s="85"/>
      <c r="G206" s="83">
        <v>0</v>
      </c>
      <c r="H206" s="83">
        <v>0</v>
      </c>
      <c r="I206" s="83">
        <v>0</v>
      </c>
      <c r="J206" s="83">
        <v>0</v>
      </c>
      <c r="K206" s="86">
        <f t="shared" si="16"/>
        <v>0</v>
      </c>
      <c r="L206" s="83">
        <v>0</v>
      </c>
      <c r="M206" s="11"/>
    </row>
    <row r="207" spans="1:13" s="8" customFormat="1" ht="12.75">
      <c r="A207" s="20">
        <v>5</v>
      </c>
      <c r="B207" s="8" t="s">
        <v>120</v>
      </c>
      <c r="D207" s="83">
        <v>0</v>
      </c>
      <c r="E207" s="83">
        <v>0</v>
      </c>
      <c r="F207" s="85"/>
      <c r="G207" s="83">
        <v>0</v>
      </c>
      <c r="H207" s="83">
        <v>0</v>
      </c>
      <c r="I207" s="83">
        <v>0</v>
      </c>
      <c r="J207" s="83">
        <v>0</v>
      </c>
      <c r="K207" s="86">
        <f t="shared" si="16"/>
        <v>0</v>
      </c>
      <c r="L207" s="83">
        <v>0</v>
      </c>
      <c r="M207" s="11"/>
    </row>
    <row r="208" spans="2:13" s="8" customFormat="1" ht="12.75">
      <c r="B208" s="8" t="s">
        <v>121</v>
      </c>
      <c r="D208" s="83">
        <v>0</v>
      </c>
      <c r="E208" s="83">
        <v>0</v>
      </c>
      <c r="F208" s="85"/>
      <c r="G208" s="83">
        <v>0</v>
      </c>
      <c r="H208" s="83">
        <v>0</v>
      </c>
      <c r="I208" s="83">
        <v>0</v>
      </c>
      <c r="J208" s="83">
        <v>0</v>
      </c>
      <c r="K208" s="86">
        <f t="shared" si="16"/>
        <v>0</v>
      </c>
      <c r="L208" s="83">
        <v>0</v>
      </c>
      <c r="M208" s="11"/>
    </row>
    <row r="209" spans="1:13" s="8" customFormat="1" ht="12.75">
      <c r="A209" s="8" t="s">
        <v>131</v>
      </c>
      <c r="D209" s="83"/>
      <c r="E209" s="83"/>
      <c r="F209" s="85"/>
      <c r="G209" s="83"/>
      <c r="H209" s="83"/>
      <c r="I209" s="83"/>
      <c r="J209" s="83"/>
      <c r="K209" s="86"/>
      <c r="L209" s="83"/>
      <c r="M209" s="11"/>
    </row>
    <row r="210" spans="2:13" s="8" customFormat="1" ht="12.75">
      <c r="B210" s="8" t="s">
        <v>122</v>
      </c>
      <c r="D210" s="83">
        <v>0</v>
      </c>
      <c r="E210" s="83">
        <v>0</v>
      </c>
      <c r="F210" s="85"/>
      <c r="G210" s="83">
        <v>0</v>
      </c>
      <c r="H210" s="83">
        <v>0</v>
      </c>
      <c r="I210" s="83">
        <v>0</v>
      </c>
      <c r="J210" s="83">
        <v>0</v>
      </c>
      <c r="K210" s="86">
        <f t="shared" si="16"/>
        <v>8219.06</v>
      </c>
      <c r="L210" s="83">
        <v>8219.06</v>
      </c>
      <c r="M210" s="11"/>
    </row>
    <row r="211" spans="2:13" s="8" customFormat="1" ht="12.75">
      <c r="B211" s="8" t="s">
        <v>123</v>
      </c>
      <c r="D211" s="83">
        <v>0</v>
      </c>
      <c r="E211" s="83">
        <v>0</v>
      </c>
      <c r="F211" s="85"/>
      <c r="G211" s="83">
        <v>0</v>
      </c>
      <c r="H211" s="83">
        <v>0</v>
      </c>
      <c r="I211" s="83">
        <v>0</v>
      </c>
      <c r="J211" s="83">
        <v>0</v>
      </c>
      <c r="K211" s="86">
        <f t="shared" si="16"/>
        <v>0</v>
      </c>
      <c r="L211" s="83">
        <v>0</v>
      </c>
      <c r="M211" s="11"/>
    </row>
    <row r="212" spans="2:13" s="8" customFormat="1" ht="12.75">
      <c r="B212" s="8" t="s">
        <v>124</v>
      </c>
      <c r="D212" s="83">
        <v>0</v>
      </c>
      <c r="E212" s="83">
        <v>0</v>
      </c>
      <c r="F212" s="85"/>
      <c r="G212" s="83">
        <v>0</v>
      </c>
      <c r="H212" s="83">
        <v>0</v>
      </c>
      <c r="I212" s="83">
        <v>0</v>
      </c>
      <c r="J212" s="83">
        <v>0</v>
      </c>
      <c r="K212" s="86">
        <f t="shared" si="16"/>
        <v>-33574.35000000108</v>
      </c>
      <c r="L212" s="83">
        <f>L204+L210</f>
        <v>-33574.35000000108</v>
      </c>
      <c r="M212" s="11"/>
    </row>
    <row r="213" spans="2:13" s="8" customFormat="1" ht="12.75">
      <c r="B213" s="8" t="s">
        <v>125</v>
      </c>
      <c r="D213" s="83">
        <v>0</v>
      </c>
      <c r="E213" s="83">
        <v>0</v>
      </c>
      <c r="F213" s="85"/>
      <c r="G213" s="83">
        <v>0</v>
      </c>
      <c r="H213" s="83">
        <v>0</v>
      </c>
      <c r="I213" s="83">
        <v>0</v>
      </c>
      <c r="J213" s="83">
        <v>0</v>
      </c>
      <c r="K213" s="86">
        <f t="shared" si="16"/>
        <v>0</v>
      </c>
      <c r="L213" s="83">
        <v>0</v>
      </c>
      <c r="M213" s="11"/>
    </row>
    <row r="214" spans="2:13" s="8" customFormat="1" ht="12.75">
      <c r="B214" s="8" t="s">
        <v>126</v>
      </c>
      <c r="D214" s="83">
        <v>0</v>
      </c>
      <c r="E214" s="83">
        <v>0</v>
      </c>
      <c r="F214" s="85"/>
      <c r="G214" s="83">
        <v>0</v>
      </c>
      <c r="H214" s="83">
        <v>0</v>
      </c>
      <c r="I214" s="83">
        <v>0</v>
      </c>
      <c r="J214" s="83">
        <v>0</v>
      </c>
      <c r="K214" s="86">
        <f t="shared" si="16"/>
        <v>0</v>
      </c>
      <c r="L214" s="83">
        <v>0</v>
      </c>
      <c r="M214" s="11"/>
    </row>
    <row r="215" spans="1:13" s="8" customFormat="1" ht="12.75">
      <c r="A215" s="9"/>
      <c r="B215" s="9" t="s">
        <v>127</v>
      </c>
      <c r="C215" s="9"/>
      <c r="D215" s="87">
        <v>0</v>
      </c>
      <c r="E215" s="87">
        <v>0</v>
      </c>
      <c r="F215" s="88"/>
      <c r="G215" s="87">
        <v>0</v>
      </c>
      <c r="H215" s="87">
        <v>0</v>
      </c>
      <c r="I215" s="87">
        <v>0</v>
      </c>
      <c r="J215" s="87">
        <v>0</v>
      </c>
      <c r="K215" s="87">
        <f t="shared" si="16"/>
        <v>0</v>
      </c>
      <c r="L215" s="87">
        <v>0</v>
      </c>
      <c r="M215" s="11"/>
    </row>
    <row r="218" spans="2:8" ht="12.75">
      <c r="B218" s="18" t="s">
        <v>155</v>
      </c>
      <c r="C218" s="11"/>
      <c r="D218" s="17"/>
      <c r="E218" s="11"/>
      <c r="G218" s="12"/>
      <c r="H218" s="11" t="s">
        <v>132</v>
      </c>
    </row>
    <row r="219" spans="1:8" ht="12.75">
      <c r="A219" s="11"/>
      <c r="B219" s="17" t="s">
        <v>156</v>
      </c>
      <c r="C219" s="11"/>
      <c r="D219" s="11"/>
      <c r="E219" s="11"/>
      <c r="G219" s="12"/>
      <c r="H219" s="11" t="s">
        <v>133</v>
      </c>
    </row>
    <row r="220" ht="12.75">
      <c r="B220" s="17" t="s">
        <v>134</v>
      </c>
    </row>
  </sheetData>
  <sheetProtection/>
  <mergeCells count="244">
    <mergeCell ref="F201:G201"/>
    <mergeCell ref="F202:G202"/>
    <mergeCell ref="F203:G203"/>
    <mergeCell ref="F204:G204"/>
    <mergeCell ref="F191:G191"/>
    <mergeCell ref="F196:G196"/>
    <mergeCell ref="F198:G198"/>
    <mergeCell ref="F193:G193"/>
    <mergeCell ref="F199:G199"/>
    <mergeCell ref="F200:G200"/>
    <mergeCell ref="B190:C190"/>
    <mergeCell ref="F183:G183"/>
    <mergeCell ref="B191:C191"/>
    <mergeCell ref="B193:C193"/>
    <mergeCell ref="F182:G182"/>
    <mergeCell ref="B186:C186"/>
    <mergeCell ref="B185:C185"/>
    <mergeCell ref="B187:C187"/>
    <mergeCell ref="B189:C189"/>
    <mergeCell ref="F188:G188"/>
    <mergeCell ref="B184:C184"/>
    <mergeCell ref="B188:C188"/>
    <mergeCell ref="F184:G184"/>
    <mergeCell ref="B192:C192"/>
    <mergeCell ref="A179:C179"/>
    <mergeCell ref="F179:G179"/>
    <mergeCell ref="B182:C182"/>
    <mergeCell ref="B183:C183"/>
    <mergeCell ref="F190:G190"/>
    <mergeCell ref="B180:C180"/>
    <mergeCell ref="B181:C181"/>
    <mergeCell ref="F171:G171"/>
    <mergeCell ref="F172:G172"/>
    <mergeCell ref="F173:G173"/>
    <mergeCell ref="F174:G174"/>
    <mergeCell ref="F175:G175"/>
    <mergeCell ref="B177:C177"/>
    <mergeCell ref="F177:G177"/>
    <mergeCell ref="B168:C168"/>
    <mergeCell ref="F168:G168"/>
    <mergeCell ref="F169:G169"/>
    <mergeCell ref="F170:G170"/>
    <mergeCell ref="F162:G162"/>
    <mergeCell ref="F163:G163"/>
    <mergeCell ref="F164:G164"/>
    <mergeCell ref="B166:C166"/>
    <mergeCell ref="F166:G166"/>
    <mergeCell ref="B167:C167"/>
    <mergeCell ref="F167:G167"/>
    <mergeCell ref="F157:G157"/>
    <mergeCell ref="F158:G158"/>
    <mergeCell ref="F159:G159"/>
    <mergeCell ref="B160:C160"/>
    <mergeCell ref="F160:G160"/>
    <mergeCell ref="B161:C161"/>
    <mergeCell ref="F161:G161"/>
    <mergeCell ref="B152:C152"/>
    <mergeCell ref="F152:G152"/>
    <mergeCell ref="F153:G153"/>
    <mergeCell ref="F154:G154"/>
    <mergeCell ref="F155:G155"/>
    <mergeCell ref="F156:G156"/>
    <mergeCell ref="F148:G148"/>
    <mergeCell ref="B150:C150"/>
    <mergeCell ref="F150:G150"/>
    <mergeCell ref="B151:C151"/>
    <mergeCell ref="F151:G151"/>
    <mergeCell ref="B145:C145"/>
    <mergeCell ref="F145:G145"/>
    <mergeCell ref="F146:G146"/>
    <mergeCell ref="F147:G147"/>
    <mergeCell ref="F140:G140"/>
    <mergeCell ref="F141:G141"/>
    <mergeCell ref="B143:C143"/>
    <mergeCell ref="F143:G143"/>
    <mergeCell ref="B144:C144"/>
    <mergeCell ref="F144:G144"/>
    <mergeCell ref="B137:C137"/>
    <mergeCell ref="F137:G137"/>
    <mergeCell ref="F138:G138"/>
    <mergeCell ref="F139:G139"/>
    <mergeCell ref="F132:G132"/>
    <mergeCell ref="F133:G133"/>
    <mergeCell ref="B135:C135"/>
    <mergeCell ref="F135:G135"/>
    <mergeCell ref="B136:C136"/>
    <mergeCell ref="F136:G136"/>
    <mergeCell ref="B129:C129"/>
    <mergeCell ref="F129:G129"/>
    <mergeCell ref="F130:G130"/>
    <mergeCell ref="F131:G131"/>
    <mergeCell ref="F123:G123"/>
    <mergeCell ref="F124:G124"/>
    <mergeCell ref="F125:G125"/>
    <mergeCell ref="B127:C127"/>
    <mergeCell ref="F127:G127"/>
    <mergeCell ref="B128:C128"/>
    <mergeCell ref="F128:G128"/>
    <mergeCell ref="F118:G118"/>
    <mergeCell ref="F119:G119"/>
    <mergeCell ref="F120:G120"/>
    <mergeCell ref="B121:C121"/>
    <mergeCell ref="F121:G121"/>
    <mergeCell ref="B122:C122"/>
    <mergeCell ref="F122:G122"/>
    <mergeCell ref="F113:G113"/>
    <mergeCell ref="F114:G114"/>
    <mergeCell ref="F115:G115"/>
    <mergeCell ref="B116:C116"/>
    <mergeCell ref="F116:G116"/>
    <mergeCell ref="B117:C117"/>
    <mergeCell ref="F117:G117"/>
    <mergeCell ref="F108:G108"/>
    <mergeCell ref="F109:G109"/>
    <mergeCell ref="F110:G110"/>
    <mergeCell ref="B111:C111"/>
    <mergeCell ref="F111:G111"/>
    <mergeCell ref="B112:C112"/>
    <mergeCell ref="F112:G112"/>
    <mergeCell ref="F104:G104"/>
    <mergeCell ref="F105:G105"/>
    <mergeCell ref="B106:C106"/>
    <mergeCell ref="F106:G106"/>
    <mergeCell ref="B107:C107"/>
    <mergeCell ref="F107:G107"/>
    <mergeCell ref="F98:G98"/>
    <mergeCell ref="F99:G99"/>
    <mergeCell ref="F100:G100"/>
    <mergeCell ref="F101:G101"/>
    <mergeCell ref="F102:G102"/>
    <mergeCell ref="F103:G103"/>
    <mergeCell ref="F94:G94"/>
    <mergeCell ref="B95:C95"/>
    <mergeCell ref="F95:G95"/>
    <mergeCell ref="B96:C96"/>
    <mergeCell ref="F96:G96"/>
    <mergeCell ref="F97:G97"/>
    <mergeCell ref="F88:G88"/>
    <mergeCell ref="F89:G89"/>
    <mergeCell ref="F90:G90"/>
    <mergeCell ref="F91:G91"/>
    <mergeCell ref="F92:G92"/>
    <mergeCell ref="F93:G93"/>
    <mergeCell ref="F84:G84"/>
    <mergeCell ref="B85:C85"/>
    <mergeCell ref="F85:G85"/>
    <mergeCell ref="B86:C86"/>
    <mergeCell ref="F86:G86"/>
    <mergeCell ref="F87:G87"/>
    <mergeCell ref="F78:G78"/>
    <mergeCell ref="F79:G79"/>
    <mergeCell ref="F80:G80"/>
    <mergeCell ref="F81:G81"/>
    <mergeCell ref="F82:G82"/>
    <mergeCell ref="F83:G83"/>
    <mergeCell ref="F72:G72"/>
    <mergeCell ref="F73:G73"/>
    <mergeCell ref="F74:G74"/>
    <mergeCell ref="F75:G75"/>
    <mergeCell ref="F76:G76"/>
    <mergeCell ref="F77:G77"/>
    <mergeCell ref="F67:G67"/>
    <mergeCell ref="F68:G68"/>
    <mergeCell ref="F69:G69"/>
    <mergeCell ref="B70:C70"/>
    <mergeCell ref="F70:G70"/>
    <mergeCell ref="B71:C71"/>
    <mergeCell ref="F71:G71"/>
    <mergeCell ref="F61:G61"/>
    <mergeCell ref="F62:G62"/>
    <mergeCell ref="F63:G63"/>
    <mergeCell ref="F64:G64"/>
    <mergeCell ref="F65:G65"/>
    <mergeCell ref="F66:G66"/>
    <mergeCell ref="B56:C56"/>
    <mergeCell ref="F56:G56"/>
    <mergeCell ref="F57:G57"/>
    <mergeCell ref="F58:G58"/>
    <mergeCell ref="F59:G59"/>
    <mergeCell ref="F60:G60"/>
    <mergeCell ref="B54:C54"/>
    <mergeCell ref="F54:G54"/>
    <mergeCell ref="B55:C55"/>
    <mergeCell ref="F55:G55"/>
    <mergeCell ref="B48:C48"/>
    <mergeCell ref="F48:G48"/>
    <mergeCell ref="F49:G49"/>
    <mergeCell ref="F50:G50"/>
    <mergeCell ref="F51:G51"/>
    <mergeCell ref="F52:G52"/>
    <mergeCell ref="F44:G44"/>
    <mergeCell ref="B46:C46"/>
    <mergeCell ref="F46:G46"/>
    <mergeCell ref="B47:C47"/>
    <mergeCell ref="F47:G47"/>
    <mergeCell ref="F38:G38"/>
    <mergeCell ref="F39:G39"/>
    <mergeCell ref="F40:G40"/>
    <mergeCell ref="F41:G41"/>
    <mergeCell ref="F42:G42"/>
    <mergeCell ref="F43:G43"/>
    <mergeCell ref="B33:C33"/>
    <mergeCell ref="F33:G33"/>
    <mergeCell ref="F34:G34"/>
    <mergeCell ref="F35:G35"/>
    <mergeCell ref="F36:G36"/>
    <mergeCell ref="F37:G37"/>
    <mergeCell ref="B28:C28"/>
    <mergeCell ref="F28:G28"/>
    <mergeCell ref="F29:G29"/>
    <mergeCell ref="F30:G30"/>
    <mergeCell ref="F31:G31"/>
    <mergeCell ref="B32:C32"/>
    <mergeCell ref="F32:G32"/>
    <mergeCell ref="F21:G21"/>
    <mergeCell ref="F22:G22"/>
    <mergeCell ref="F24:G24"/>
    <mergeCell ref="F25:G25"/>
    <mergeCell ref="F26:G26"/>
    <mergeCell ref="B27:C27"/>
    <mergeCell ref="F27:G27"/>
    <mergeCell ref="F16:G16"/>
    <mergeCell ref="F17:G17"/>
    <mergeCell ref="F18:G18"/>
    <mergeCell ref="B19:C19"/>
    <mergeCell ref="F19:G19"/>
    <mergeCell ref="B20:C20"/>
    <mergeCell ref="F20:G20"/>
    <mergeCell ref="B8:C8"/>
    <mergeCell ref="F11:G11"/>
    <mergeCell ref="F12:G12"/>
    <mergeCell ref="F13:G13"/>
    <mergeCell ref="F14:G14"/>
    <mergeCell ref="F15:G15"/>
    <mergeCell ref="F8:G8"/>
    <mergeCell ref="B9:C9"/>
    <mergeCell ref="F9:G9"/>
    <mergeCell ref="B10:C10"/>
    <mergeCell ref="F10:G10"/>
    <mergeCell ref="A1:F1"/>
    <mergeCell ref="F4:G4"/>
    <mergeCell ref="F5:G5"/>
    <mergeCell ref="B6:C6"/>
    <mergeCell ref="F6:G6"/>
  </mergeCells>
  <printOptions/>
  <pageMargins left="0.25" right="0.25" top="0.75" bottom="0.75" header="0.3" footer="0.3"/>
  <pageSetup fitToHeight="0" fitToWidth="1" horizontalDpi="300" verticalDpi="300" orientation="portrait" paperSize="9" r:id="rId1"/>
  <headerFooter alignWithMargins="0">
    <oddFooter>&amp;L&amp;C&amp;R</oddFooter>
  </headerFooter>
  <rowBreaks count="4" manualBreakCount="4">
    <brk id="53" max="255" man="1"/>
    <brk id="103" max="11" man="1"/>
    <brk id="149" max="255" man="1"/>
    <brk id="1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2022-03-06T06:54:45Z</dcterms:created>
  <dcterms:modified xsi:type="dcterms:W3CDTF">2022-03-31T06:07:55Z</dcterms:modified>
  <cp:category/>
  <cp:version/>
  <cp:contentType/>
  <cp:contentStatus/>
</cp:coreProperties>
</file>