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FP 2023 izvršenje 6" sheetId="1" r:id="rId1"/>
  </sheets>
  <definedNames>
    <definedName name="_xlnm.Print_Titles" localSheetId="0">'FP 2023 izvršenje 6'!$1:$1</definedName>
    <definedName name="_xlnm.Print_Area" localSheetId="0">'FP 2023 izvršenje 6'!$A$1:$E$296</definedName>
  </definedNames>
  <calcPr fullCalcOnLoad="1"/>
</workbook>
</file>

<file path=xl/sharedStrings.xml><?xml version="1.0" encoding="utf-8"?>
<sst xmlns="http://schemas.openxmlformats.org/spreadsheetml/2006/main" count="461" uniqueCount="209">
  <si>
    <t>POZICIJA</t>
  </si>
  <si>
    <t>RAČUN</t>
  </si>
  <si>
    <t>OPIS</t>
  </si>
  <si>
    <t>PRORAČUN  2023</t>
  </si>
  <si>
    <t xml:space="preserve">11445 </t>
  </si>
  <si>
    <t>O.Š. Petra Studenca. Kanfanar</t>
  </si>
  <si>
    <t>2101</t>
  </si>
  <si>
    <t>Redovna djelatnost osnovnih škola - minimalni standard</t>
  </si>
  <si>
    <t>A210101</t>
  </si>
  <si>
    <t>3</t>
  </si>
  <si>
    <t>RASHODI POSLOVANJA</t>
  </si>
  <si>
    <t>32</t>
  </si>
  <si>
    <t>MATERIJALNI RASHODI</t>
  </si>
  <si>
    <t>321</t>
  </si>
  <si>
    <t>NAKNADE TROŠKOVA ZAPOSLENIMA</t>
  </si>
  <si>
    <t>322</t>
  </si>
  <si>
    <t>RASHODI ZA MATERIJAL I ENERG.</t>
  </si>
  <si>
    <t>323</t>
  </si>
  <si>
    <t>RASHODI ZA USLUGE</t>
  </si>
  <si>
    <t>329</t>
  </si>
  <si>
    <t>OST.NESPOM.RASHODI POSLOVANJA</t>
  </si>
  <si>
    <t>34</t>
  </si>
  <si>
    <t>FINANCIJSKI RASHODI</t>
  </si>
  <si>
    <t>343</t>
  </si>
  <si>
    <t>OSTALI FINANCIJSKI RASHODI</t>
  </si>
  <si>
    <t>A210102</t>
  </si>
  <si>
    <t>Materijalni rashodi OŠ po stvarnom trošku</t>
  </si>
  <si>
    <t>37</t>
  </si>
  <si>
    <t>NAKN.GRAĐ.,KUĆANSTVIMA NA TEMELJ.OSIGURANJA I DR.NAKNADE</t>
  </si>
  <si>
    <t>372</t>
  </si>
  <si>
    <t>OSTALE NAKNADE GRAĐANIMA I KUČANSTVIMA IZ PRORAČUNA</t>
  </si>
  <si>
    <t>A210103</t>
  </si>
  <si>
    <t>Materijalni rashodi OŠ po stvarnom trošku-drugi izvori</t>
  </si>
  <si>
    <t>A210104</t>
  </si>
  <si>
    <t>Plaće i drugi rashodi za zaposlene osnovnih škola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</si>
  <si>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</si>
  <si>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</si>
  <si>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</si>
  <si>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</si>
  <si>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</si>
  <si>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</si>
  <si>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</si>
  <si>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</si>
  <si>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2102</t>
  </si>
  <si>
    <t>Redovna djelatnost osnovnih škola - iznad standarda</t>
  </si>
  <si>
    <t>A210201</t>
  </si>
  <si>
    <t>Materijalni rashodi OŠ po stvarnom trošku iznad standarda</t>
  </si>
  <si>
    <t>2301</t>
  </si>
  <si>
    <t>Programi obrazovanja iznad standarda</t>
  </si>
  <si>
    <t>A230102</t>
  </si>
  <si>
    <t>Županijska natjecanja</t>
  </si>
  <si>
    <t>36</t>
  </si>
  <si>
    <t>POMOĆI DANE U INOZEMSTVO I UNUTAR OPĆE DRŽAVE</t>
  </si>
  <si>
    <t>369</t>
  </si>
  <si>
    <t>PRIJENOSI IZMEĐU PRORAČUNSKIH KORISNIKA ISTOG PRORAČUNA</t>
  </si>
  <si>
    <t>TEKUĆE DONACIJE</t>
  </si>
  <si>
    <t>A230106</t>
  </si>
  <si>
    <t>Školska kuhinja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</si>
  <si>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</si>
  <si>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</si>
  <si>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</si>
  <si>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</si>
  <si>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</si>
  <si>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</si>
  <si>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424</t>
  </si>
  <si>
    <t>KNJIGE,UMJ.DJELA I OST.IZLOŽB.VRIJEDN.</t>
  </si>
  <si>
    <t>A230107</t>
  </si>
  <si>
    <t>Produženi boravak</t>
  </si>
  <si>
    <t>A230116</t>
  </si>
  <si>
    <t>Školski list, časopisi i knjige</t>
  </si>
  <si>
    <t>A230118</t>
  </si>
  <si>
    <t>Logoped/Edukator-rehabilitator</t>
  </si>
  <si>
    <t>A230119</t>
  </si>
  <si>
    <t>Nagrade za učenike</t>
  </si>
  <si>
    <t>A230162</t>
  </si>
  <si>
    <t>Naknada za Županijsko stručno vijeće, Županijski aktiv učitelja</t>
  </si>
  <si>
    <t>A230184</t>
  </si>
  <si>
    <t>Zavičajna nastava</t>
  </si>
  <si>
    <t>A230199</t>
  </si>
  <si>
    <t>Školska shema</t>
  </si>
  <si>
    <t>2302</t>
  </si>
  <si>
    <t>A230202</t>
  </si>
  <si>
    <t>Građanski odgoj</t>
  </si>
  <si>
    <t>A230203</t>
  </si>
  <si>
    <t>Medni dani</t>
  </si>
  <si>
    <t>2401</t>
  </si>
  <si>
    <t>Investicijsko održavanje osnovnih škola</t>
  </si>
  <si>
    <t>A240101</t>
  </si>
  <si>
    <t>Investicijsko održavanje OŠ -minimalni standard</t>
  </si>
  <si>
    <t>2403</t>
  </si>
  <si>
    <t>K240301</t>
  </si>
  <si>
    <t>45</t>
  </si>
  <si>
    <t>RASHODI ZA DODATNA ULAGANJA NA NEFINANC.IMOVINI</t>
  </si>
  <si>
    <t>451</t>
  </si>
  <si>
    <t>DODATNA ULAGANJA NA GRAĐEVINSKIM OBJEKTIMA</t>
  </si>
  <si>
    <t>2405</t>
  </si>
  <si>
    <t>Opremanje u osnovnim školama</t>
  </si>
  <si>
    <t>K240501</t>
  </si>
  <si>
    <t>Školski namještaj i oprema</t>
  </si>
  <si>
    <t>K240502</t>
  </si>
  <si>
    <t>Opremanje knjižnica</t>
  </si>
  <si>
    <t>9211</t>
  </si>
  <si>
    <t>MOZAIK 5</t>
  </si>
  <si>
    <t>T921101</t>
  </si>
  <si>
    <t>Provedba projekta MOZAIK 5</t>
  </si>
  <si>
    <t>SVEUKUPNO</t>
  </si>
  <si>
    <t>11445 O.Š. Petra Studenca. Kanfanar</t>
  </si>
  <si>
    <t>UKUPNO</t>
  </si>
  <si>
    <t>fiksni tečaj EUR</t>
  </si>
  <si>
    <t>OPĆI DIO</t>
  </si>
  <si>
    <t>RAČUN PRIHODA I RASHODA</t>
  </si>
  <si>
    <t>Prihodi poslovanja</t>
  </si>
  <si>
    <t>Prihodi od prodaje nefinancijske imovine</t>
  </si>
  <si>
    <t>UKUPNO PRIHODI (6+7)</t>
  </si>
  <si>
    <t>Rashodi poslovanja</t>
  </si>
  <si>
    <t>Rashodi za nabavu nefinancijske imovine</t>
  </si>
  <si>
    <t>UKUPNO RASHODI (3+4)</t>
  </si>
  <si>
    <t>RAZLIKA (VIŠAK/MANJAK)</t>
  </si>
  <si>
    <t>RAČUN FINANCIRANJA</t>
  </si>
  <si>
    <t>Primici od financijske imovine i zaduživanja</t>
  </si>
  <si>
    <t>Izdaci za financijsku imovinu i otplate zajmova</t>
  </si>
  <si>
    <t>RAZLIKA (5-8) - NETO FINANCIRANJE</t>
  </si>
  <si>
    <t>RASPOLOŽIVA SREDSTVA IZ PRETHODNIH GODINA</t>
  </si>
  <si>
    <t>Ukupan donos viška/manjka iz prethodnih godina</t>
  </si>
  <si>
    <t>Višak/manjak iz prethodnih godina koji će se pokriti</t>
  </si>
  <si>
    <t>RAZLIKA (višak/manjak koji se prenosi u iduću godinu)</t>
  </si>
  <si>
    <t>Višak/manjak</t>
  </si>
  <si>
    <t>+ neto financiranje</t>
  </si>
  <si>
    <t>+ višak/manjak iz prethodnih godina koji će se pokriti</t>
  </si>
  <si>
    <r>
      <t xml:space="preserve">FINANCIJSKI PLAN ZA 2023. GODINU - </t>
    </r>
    <r>
      <rPr>
        <b/>
        <u val="single"/>
        <sz val="10"/>
        <rFont val="Arial"/>
        <family val="2"/>
      </rPr>
      <t>IZVRŠENJE 30.06.2023.</t>
    </r>
    <r>
      <rPr>
        <b/>
        <sz val="10"/>
        <rFont val="Arial"/>
        <family val="2"/>
      </rPr>
      <t xml:space="preserve">
ISTARSKA ŽUPANIJA
RAZDJEL 009 UPRAVNI ODJEL ZA OBRAZOVANJE, SPORT I TEHNIČKU KULTURU
PRORAČUNSKI KORISNIK 11445 O.Š. Petra Studenca. Kanfanar</t>
    </r>
  </si>
  <si>
    <t>PLAN 2023</t>
  </si>
  <si>
    <t>IZVRŠENJE 30.06.2023.</t>
  </si>
  <si>
    <t>SLUŽBENA PUTOVANJA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</si>
  <si>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</si>
  <si>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</si>
  <si>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</si>
  <si>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</si>
  <si>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</si>
  <si>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</si>
  <si>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</si>
  <si>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</si>
  <si>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</si>
  <si>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</si>
  <si>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</si>
  <si>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</si>
  <si>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</si>
  <si>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</si>
  <si>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ČLANARINE</t>
  </si>
  <si>
    <t>PRISTOJBE I NAKNADE</t>
  </si>
  <si>
    <t>OSTALI NESPOMENUTI RASHODI POSLOVANJA</t>
  </si>
  <si>
    <t>BANKARSKE USLUGE I USLUGE PLATNOG PROMETA</t>
  </si>
  <si>
    <t>ZATEZNE KAMATE</t>
  </si>
  <si>
    <t>RASHODI ZA MATERIJAL I ENERGIJU</t>
  </si>
  <si>
    <t>NAKNADE GRAĐANIMA I KUĆANSTVIMA U NARAVI</t>
  </si>
  <si>
    <t>PLAĆE ZA REDOVAN RAD</t>
  </si>
  <si>
    <t>PLAĆE ZA PREKOVREMENI RAD</t>
  </si>
  <si>
    <t>PLAĆE ZA POSEBNE UVJETE RADA</t>
  </si>
  <si>
    <t>DOPRINOSI ZA OBVEZNO ZDRAVSTVENO OSIGURANJE</t>
  </si>
  <si>
    <t>NAKNADE ZA PRIJEVOZ, ZA RAD NA TERENU I ODVOJENI ŽIVOT</t>
  </si>
  <si>
    <t>PREMIJE OSIGURANJA</t>
  </si>
  <si>
    <t>USLUGE TEKUĆEG I INVESTICIJSKOG ODRŽAVANJA</t>
  </si>
  <si>
    <t>OSTALE USLUGE</t>
  </si>
  <si>
    <t>A230209</t>
  </si>
  <si>
    <t>Menstrualne i higijenske potrepštine u 2023. godini</t>
  </si>
  <si>
    <t xml:space="preserve">OSTALI RASHODI </t>
  </si>
  <si>
    <t>TEKUĆE DONACIJE U NARAVI</t>
  </si>
  <si>
    <t>UREĐAJI, STROJEVI I OPREMA ZA OSTALE NAMJENE</t>
  </si>
  <si>
    <t>K240510</t>
  </si>
  <si>
    <t>Opremanje školskih kuhinja u OŠ</t>
  </si>
  <si>
    <t xml:space="preserve">Materijalni rashodi OŠ po kriterijima </t>
  </si>
  <si>
    <t>PRIHODI IZ NADLEŽNOG PRORČUNA ZA FINANCIRANJE RASHODA POSLOVANJA</t>
  </si>
  <si>
    <t>REZULTAT</t>
  </si>
  <si>
    <t>TEKUĆE POMOĆI PROAČUNSKIM KORISNICIMA IZ PROAČUNA KOJI IM NIJE NADLEŽAN</t>
  </si>
  <si>
    <t>TEKUĆE POMOĆI PRORAČUNU IZ DRUGIH PRORAČUNA</t>
  </si>
  <si>
    <t>TEKUĆE POMOĆI OD IZVANPRORAČUNSKIH KORISNIKA</t>
  </si>
  <si>
    <t>OSTALI NESPOMENTI PRIHODI</t>
  </si>
  <si>
    <t>PRIHODI O PRUŽENIH USLUGA</t>
  </si>
  <si>
    <t>PRIHODI IZ NADLEŽNOG PRORAČUNA ZA FINANCIRANJE RASHODA ZA NABAVU NEFINANCIJSKE IMOVINE</t>
  </si>
  <si>
    <t>Projektna dokumentacija OŠ</t>
  </si>
  <si>
    <t>Kapitalna ulaganja u OŠ</t>
  </si>
  <si>
    <t>KLASA:</t>
  </si>
  <si>
    <t xml:space="preserve">URBROJ: </t>
  </si>
  <si>
    <t>Kanfanar, 00.7.2023.</t>
  </si>
  <si>
    <t>Predsjednica Školskog odbora:</t>
  </si>
  <si>
    <t xml:space="preserve"> </t>
  </si>
  <si>
    <t>Sandra Orbanić</t>
  </si>
  <si>
    <t>POSEBNI DIO - PRIHODI</t>
  </si>
  <si>
    <t>POSEBNI DIO - RASHODI</t>
  </si>
  <si>
    <t>Pomoći iz inozemstva i od subjekata unutar općeg proračuna</t>
  </si>
  <si>
    <t>Pomoći proračunu iz drugih proračuna</t>
  </si>
  <si>
    <t>Tekuće pomoći proračunu iz drugih proračuna</t>
  </si>
  <si>
    <t>Pomoći od izvanproračunskih korisnika</t>
  </si>
  <si>
    <t>Tekuće pomoći od izvanproračunskih korisnika</t>
  </si>
  <si>
    <t>Pomoći proračunskim korisnicima iz proračuna koji im nije nadležan</t>
  </si>
  <si>
    <t>Tekuće pomoći proračunskim korisnicima iz proračuna koji im nije nadležan</t>
  </si>
  <si>
    <t>Prihodi od upravnih i administrativnih pristojbi, pristojbi po posebnim propisima i naknada</t>
  </si>
  <si>
    <t>Prihodi po posebnim propisima</t>
  </si>
  <si>
    <t>Ostali nespomenuti prihodi</t>
  </si>
  <si>
    <t>Prihodi od prodaje proizvoda i robe te pruženih usluga i prihodi od donacija</t>
  </si>
  <si>
    <t>Prihodi od prodaje proizvoda i robe te pruženih usluga</t>
  </si>
  <si>
    <t>Prihodi od pruženih usluga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</si>
  <si>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</si>
  <si>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</si>
  <si>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</si>
  <si>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</si>
  <si>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INDEKS (%) izvrš/plan</t>
  </si>
  <si>
    <t xml:space="preserve">TEKUĆI PRIJENOSI IZMEĐU PRORAČUNSKIH KORISNIKA ISTOG PRORAČUNA </t>
  </si>
  <si>
    <t>400-04/23-01/01</t>
  </si>
  <si>
    <t>2171-03-06-23-1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</si>
</sst>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  <numFmt numFmtId="187" formatCode="0.0000"/>
    <numFmt numFmtId="188" formatCode="0.000"/>
    <numFmt numFmtId="189" formatCode="0.0"/>
    <numFmt numFmtId="190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top" wrapText="1" readingOrder="1"/>
      <protection locked="0"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4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left" vertical="top" wrapText="1" readingOrder="1"/>
      <protection locked="0"/>
    </xf>
    <xf numFmtId="0" fontId="3" fillId="0" borderId="10" xfId="0" applyFont="1" applyFill="1" applyBorder="1" applyAlignment="1" applyProtection="1">
      <alignment horizontal="left" vertical="top" wrapText="1" readingOrder="1"/>
      <protection locked="0"/>
    </xf>
    <xf numFmtId="0" fontId="4" fillId="0" borderId="10" xfId="0" applyFont="1" applyFill="1" applyBorder="1" applyAlignment="1" applyProtection="1">
      <alignment horizontal="left" vertical="top" wrapText="1" readingOrder="1"/>
      <protection locked="0"/>
    </xf>
    <xf numFmtId="0" fontId="4" fillId="0" borderId="11" xfId="0" applyFont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85" fontId="4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185" fontId="2" fillId="33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0" xfId="0" applyNumberFormat="1" applyFont="1" applyFill="1" applyAlignment="1">
      <alignment horizontal="right" vertical="top" readingOrder="1"/>
    </xf>
    <xf numFmtId="4" fontId="2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4" fontId="2" fillId="0" borderId="0" xfId="0" applyNumberFormat="1" applyFont="1" applyFill="1" applyBorder="1" applyAlignment="1">
      <alignment horizontal="right" vertical="top" readingOrder="1"/>
    </xf>
    <xf numFmtId="4" fontId="2" fillId="0" borderId="10" xfId="0" applyNumberFormat="1" applyFont="1" applyFill="1" applyBorder="1" applyAlignment="1">
      <alignment horizontal="right" vertical="top" readingOrder="1"/>
    </xf>
    <xf numFmtId="4" fontId="4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4" fontId="4" fillId="0" borderId="10" xfId="0" applyNumberFormat="1" applyFont="1" applyFill="1" applyBorder="1" applyAlignment="1">
      <alignment horizontal="right" vertical="top" wrapText="1" readingOrder="1"/>
    </xf>
    <xf numFmtId="4" fontId="4" fillId="0" borderId="10" xfId="0" applyNumberFormat="1" applyFont="1" applyFill="1" applyBorder="1" applyAlignment="1">
      <alignment horizontal="right" vertical="top" readingOrder="1"/>
    </xf>
    <xf numFmtId="4" fontId="2" fillId="0" borderId="13" xfId="0" applyNumberFormat="1" applyFont="1" applyFill="1" applyBorder="1" applyAlignment="1">
      <alignment horizontal="right" vertical="top" readingOrder="1"/>
    </xf>
    <xf numFmtId="0" fontId="4" fillId="0" borderId="0" xfId="0" applyFont="1" applyFill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3" borderId="14" xfId="0" applyFont="1" applyFill="1" applyBorder="1" applyAlignment="1" applyProtection="1">
      <alignment horizontal="center" vertical="center" wrapText="1" readingOrder="1"/>
      <protection locked="0"/>
    </xf>
    <xf numFmtId="4" fontId="2" fillId="33" borderId="14" xfId="0" applyNumberFormat="1" applyFont="1" applyFill="1" applyBorder="1" applyAlignment="1">
      <alignment horizontal="right"/>
    </xf>
    <xf numFmtId="186" fontId="4" fillId="33" borderId="14" xfId="0" applyNumberFormat="1" applyFont="1" applyFill="1" applyBorder="1" applyAlignment="1">
      <alignment horizontal="right"/>
    </xf>
    <xf numFmtId="2" fontId="2" fillId="33" borderId="14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top" readingOrder="1"/>
    </xf>
    <xf numFmtId="4" fontId="2" fillId="2" borderId="10" xfId="0" applyNumberFormat="1" applyFont="1" applyFill="1" applyBorder="1" applyAlignment="1">
      <alignment horizontal="right" vertical="top" readingOrder="1"/>
    </xf>
    <xf numFmtId="0" fontId="4" fillId="8" borderId="10" xfId="0" applyFont="1" applyFill="1" applyBorder="1" applyAlignment="1" applyProtection="1">
      <alignment horizontal="left" vertical="top" wrapText="1" readingOrder="1"/>
      <protection locked="0"/>
    </xf>
    <xf numFmtId="185" fontId="4" fillId="8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4" fillId="8" borderId="10" xfId="0" applyNumberFormat="1" applyFont="1" applyFill="1" applyBorder="1" applyAlignment="1" applyProtection="1">
      <alignment horizontal="right" vertical="top" wrapText="1" readingOrder="1"/>
      <protection locked="0"/>
    </xf>
    <xf numFmtId="4" fontId="4" fillId="8" borderId="10" xfId="0" applyNumberFormat="1" applyFont="1" applyFill="1" applyBorder="1" applyAlignment="1">
      <alignment horizontal="right" vertical="top" readingOrder="1"/>
    </xf>
    <xf numFmtId="0" fontId="4" fillId="14" borderId="10" xfId="0" applyFont="1" applyFill="1" applyBorder="1" applyAlignment="1" applyProtection="1">
      <alignment horizontal="left" vertical="top" wrapText="1" readingOrder="1"/>
      <protection locked="0"/>
    </xf>
    <xf numFmtId="185" fontId="4" fillId="14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4" fillId="14" borderId="10" xfId="0" applyNumberFormat="1" applyFont="1" applyFill="1" applyBorder="1" applyAlignment="1" applyProtection="1">
      <alignment horizontal="right" vertical="top" wrapText="1" readingOrder="1"/>
      <protection locked="0"/>
    </xf>
    <xf numFmtId="4" fontId="4" fillId="14" borderId="10" xfId="0" applyNumberFormat="1" applyFont="1" applyFill="1" applyBorder="1" applyAlignment="1">
      <alignment horizontal="right" vertical="top" readingOrder="1"/>
    </xf>
    <xf numFmtId="0" fontId="3" fillId="2" borderId="10" xfId="0" applyFont="1" applyFill="1" applyBorder="1" applyAlignment="1" applyProtection="1">
      <alignment horizontal="left" vertical="top" wrapText="1" readingOrder="1"/>
      <protection locked="0"/>
    </xf>
    <xf numFmtId="185" fontId="2" fillId="2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2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 applyAlignment="1">
      <alignment horizontal="right" vertical="top"/>
    </xf>
    <xf numFmtId="4" fontId="2" fillId="0" borderId="1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 vertical="top" readingOrder="1"/>
    </xf>
    <xf numFmtId="3" fontId="4" fillId="0" borderId="10" xfId="0" applyNumberFormat="1" applyFont="1" applyFill="1" applyBorder="1" applyAlignment="1">
      <alignment horizontal="right" vertical="top" readingOrder="1"/>
    </xf>
    <xf numFmtId="3" fontId="4" fillId="14" borderId="10" xfId="0" applyNumberFormat="1" applyFont="1" applyFill="1" applyBorder="1" applyAlignment="1">
      <alignment horizontal="right" vertical="top" readingOrder="1"/>
    </xf>
    <xf numFmtId="3" fontId="2" fillId="2" borderId="10" xfId="0" applyNumberFormat="1" applyFont="1" applyFill="1" applyBorder="1" applyAlignment="1">
      <alignment horizontal="right" vertical="top" readingOrder="1"/>
    </xf>
    <xf numFmtId="3" fontId="2" fillId="0" borderId="0" xfId="0" applyNumberFormat="1" applyFont="1" applyFill="1" applyBorder="1" applyAlignment="1">
      <alignment horizontal="right" vertical="top" readingOrder="1"/>
    </xf>
    <xf numFmtId="3" fontId="2" fillId="0" borderId="13" xfId="0" applyNumberFormat="1" applyFont="1" applyFill="1" applyBorder="1" applyAlignment="1">
      <alignment horizontal="right" vertical="top" readingOrder="1"/>
    </xf>
    <xf numFmtId="4" fontId="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4" fillId="0" borderId="10" xfId="0" applyNumberFormat="1" applyFont="1" applyFill="1" applyBorder="1" applyAlignment="1">
      <alignment horizontal="right" vertical="center" readingOrder="1"/>
    </xf>
    <xf numFmtId="0" fontId="4" fillId="0" borderId="10" xfId="0" applyFont="1" applyFill="1" applyBorder="1" applyAlignment="1" applyProtection="1">
      <alignment vertical="top" wrapText="1" readingOrder="1"/>
      <protection locked="0"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2" fillId="33" borderId="0" xfId="0" applyFont="1" applyFill="1" applyAlignment="1">
      <alignment/>
    </xf>
    <xf numFmtId="0" fontId="2" fillId="0" borderId="16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4" fontId="6" fillId="0" borderId="0" xfId="0" applyNumberFormat="1" applyFont="1" applyFill="1" applyAlignment="1">
      <alignment horizontal="right" vertical="top" readingOrder="1"/>
    </xf>
    <xf numFmtId="3" fontId="6" fillId="0" borderId="0" xfId="0" applyNumberFormat="1" applyFont="1" applyFill="1" applyAlignment="1">
      <alignment horizontal="right" vertical="top" readingOrder="1"/>
    </xf>
    <xf numFmtId="0" fontId="7" fillId="0" borderId="0" xfId="0" applyFont="1" applyFill="1" applyAlignment="1">
      <alignment horizontal="right" vertical="top"/>
    </xf>
    <xf numFmtId="4" fontId="6" fillId="0" borderId="0" xfId="0" applyNumberFormat="1" applyFont="1" applyFill="1" applyAlignment="1">
      <alignment horizontal="left" vertical="top" readingOrder="1"/>
    </xf>
    <xf numFmtId="3" fontId="4" fillId="0" borderId="10" xfId="0" applyNumberFormat="1" applyFont="1" applyFill="1" applyBorder="1" applyAlignment="1">
      <alignment horizontal="right" vertical="top" wrapText="1" readingOrder="1"/>
    </xf>
    <xf numFmtId="4" fontId="2" fillId="0" borderId="0" xfId="0" applyNumberFormat="1" applyFont="1" applyFill="1" applyAlignment="1">
      <alignment horizontal="right" vertical="top"/>
    </xf>
    <xf numFmtId="3" fontId="4" fillId="8" borderId="10" xfId="0" applyNumberFormat="1" applyFont="1" applyFill="1" applyBorder="1" applyAlignment="1">
      <alignment horizontal="right" vertical="top" readingOrder="1"/>
    </xf>
    <xf numFmtId="0" fontId="4" fillId="0" borderId="10" xfId="0" applyFont="1" applyFill="1" applyBorder="1" applyAlignment="1" applyProtection="1">
      <alignment horizontal="left" vertical="center" wrapText="1" readingOrder="1"/>
      <protection locked="0"/>
    </xf>
    <xf numFmtId="3" fontId="4" fillId="0" borderId="10" xfId="0" applyNumberFormat="1" applyFont="1" applyFill="1" applyBorder="1" applyAlignment="1">
      <alignment horizontal="right" vertical="center" readingOrder="1"/>
    </xf>
    <xf numFmtId="4" fontId="4" fillId="0" borderId="0" xfId="0" applyNumberFormat="1" applyFont="1" applyFill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top" wrapText="1" readingOrder="1"/>
    </xf>
    <xf numFmtId="4" fontId="2" fillId="0" borderId="10" xfId="0" applyNumberFormat="1" applyFont="1" applyBorder="1" applyAlignment="1">
      <alignment horizontal="right" vertical="top" wrapText="1" readingOrder="1"/>
    </xf>
    <xf numFmtId="4" fontId="2" fillId="2" borderId="10" xfId="0" applyNumberFormat="1" applyFont="1" applyFill="1" applyBorder="1" applyAlignment="1">
      <alignment horizontal="right" vertical="top" wrapText="1" readingOrder="1"/>
    </xf>
    <xf numFmtId="185" fontId="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 applyProtection="1">
      <alignment horizontal="left" vertical="top" wrapText="1" readingOrder="1"/>
      <protection locked="0"/>
    </xf>
    <xf numFmtId="0" fontId="3" fillId="2" borderId="10" xfId="0" applyFont="1" applyFill="1" applyBorder="1" applyAlignment="1" applyProtection="1">
      <alignment horizontal="left" vertical="top" wrapText="1" readingOrder="1"/>
      <protection locked="0"/>
    </xf>
    <xf numFmtId="0" fontId="2" fillId="2" borderId="10" xfId="0" applyFont="1" applyFill="1" applyBorder="1" applyAlignment="1">
      <alignment/>
    </xf>
    <xf numFmtId="0" fontId="4" fillId="14" borderId="10" xfId="0" applyFont="1" applyFill="1" applyBorder="1" applyAlignment="1" applyProtection="1">
      <alignment horizontal="left" vertical="top" wrapText="1" readingOrder="1"/>
      <protection locked="0"/>
    </xf>
    <xf numFmtId="0" fontId="4" fillId="14" borderId="10" xfId="0" applyFont="1" applyFill="1" applyBorder="1" applyAlignment="1" applyProtection="1">
      <alignment vertical="top" wrapText="1"/>
      <protection locked="0"/>
    </xf>
    <xf numFmtId="0" fontId="4" fillId="8" borderId="10" xfId="0" applyFont="1" applyFill="1" applyBorder="1" applyAlignment="1" applyProtection="1">
      <alignment horizontal="left" vertical="top" wrapText="1" readingOrder="1"/>
      <protection locked="0"/>
    </xf>
    <xf numFmtId="0" fontId="4" fillId="8" borderId="10" xfId="0" applyFont="1" applyFill="1" applyBorder="1" applyAlignment="1" applyProtection="1">
      <alignment vertical="top" wrapText="1"/>
      <protection locked="0"/>
    </xf>
    <xf numFmtId="0" fontId="7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 wrapText="1" readingOrder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FFFFFF"/>
      <rgbColor rgb="00FF6347"/>
      <rgbColor rgb="000000FF"/>
      <rgbColor rgb="008080FF"/>
      <rgbColor rgb="006A5ACD"/>
      <rgbColor rgb="00FFFF00"/>
      <rgbColor rgb="007871AC"/>
      <rgbColor rgb="00D3D3D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6"/>
  <sheetViews>
    <sheetView showGridLines="0" tabSelected="1" zoomScalePageLayoutView="0" workbookViewId="0" topLeftCell="A1">
      <pane ySplit="4" topLeftCell="A282" activePane="bottomLeft" state="frozen"/>
      <selection pane="topLeft" activeCell="A1" sqref="A1"/>
      <selection pane="bottomLeft" activeCell="C295" sqref="C295"/>
    </sheetView>
  </sheetViews>
  <sheetFormatPr defaultColWidth="8.8515625" defaultRowHeight="12.75"/>
  <cols>
    <col min="1" max="1" width="9.7109375" style="55" customWidth="1"/>
    <col min="2" max="2" width="9.00390625" style="55" customWidth="1"/>
    <col min="3" max="3" width="30.28125" style="55" customWidth="1"/>
    <col min="4" max="4" width="9.57421875" style="71" hidden="1" customWidth="1"/>
    <col min="5" max="5" width="8.421875" style="15" bestFit="1" customWidth="1"/>
    <col min="6" max="6" width="10.140625" style="15" bestFit="1" customWidth="1"/>
    <col min="7" max="7" width="9.00390625" style="47" bestFit="1" customWidth="1"/>
    <col min="8" max="8" width="8.8515625" style="23" customWidth="1"/>
    <col min="9" max="16384" width="8.8515625" style="55" customWidth="1"/>
  </cols>
  <sheetData>
    <row r="1" spans="1:8" ht="68.25" customHeight="1">
      <c r="A1" s="90" t="s">
        <v>129</v>
      </c>
      <c r="B1" s="90"/>
      <c r="C1" s="90"/>
      <c r="D1" s="90"/>
      <c r="E1" s="90"/>
      <c r="F1" s="90"/>
      <c r="G1" s="90"/>
      <c r="H1" s="90"/>
    </row>
    <row r="2" spans="1:2" ht="12" customHeight="1" hidden="1">
      <c r="A2" s="56">
        <v>7.5345</v>
      </c>
      <c r="B2" s="55" t="s">
        <v>108</v>
      </c>
    </row>
    <row r="3" spans="1:3" ht="12" customHeight="1">
      <c r="A3" s="97" t="s">
        <v>187</v>
      </c>
      <c r="B3" s="97"/>
      <c r="C3" s="97"/>
    </row>
    <row r="4" spans="1:8" s="56" customFormat="1" ht="20.25" customHeight="1">
      <c r="A4" s="3" t="s">
        <v>0</v>
      </c>
      <c r="B4" s="3" t="s">
        <v>1</v>
      </c>
      <c r="C4" s="3" t="s">
        <v>2</v>
      </c>
      <c r="D4" s="8" t="s">
        <v>130</v>
      </c>
      <c r="E4" s="19" t="s">
        <v>130</v>
      </c>
      <c r="F4" s="20" t="s">
        <v>131</v>
      </c>
      <c r="G4" s="79" t="s">
        <v>205</v>
      </c>
      <c r="H4" s="23" t="s">
        <v>171</v>
      </c>
    </row>
    <row r="5" spans="1:8" s="56" customFormat="1" ht="11.25">
      <c r="A5" s="38" t="s">
        <v>4</v>
      </c>
      <c r="B5" s="93" t="s">
        <v>5</v>
      </c>
      <c r="C5" s="94"/>
      <c r="D5" s="39">
        <v>5191021.89</v>
      </c>
      <c r="E5" s="40">
        <f>D5/$A$2</f>
        <v>688967.0037825999</v>
      </c>
      <c r="F5" s="41">
        <f>F6+F71+F82+F174+F196+F204+F210+F233</f>
        <v>354571.7700000001</v>
      </c>
      <c r="G5" s="49">
        <f>F5/E5*100</f>
        <v>51.46425997955099</v>
      </c>
      <c r="H5" s="24">
        <f>SUM(H6:H244)</f>
        <v>14838.359999999913</v>
      </c>
    </row>
    <row r="6" spans="1:8" ht="22.5" customHeight="1">
      <c r="A6" s="34" t="s">
        <v>6</v>
      </c>
      <c r="B6" s="95" t="s">
        <v>7</v>
      </c>
      <c r="C6" s="96"/>
      <c r="D6" s="35">
        <v>4478288.27</v>
      </c>
      <c r="E6" s="36">
        <f>D6/$A$2</f>
        <v>594370.996084677</v>
      </c>
      <c r="F6" s="37">
        <f>F7+F37+F47+F51</f>
        <v>313848.99000000005</v>
      </c>
      <c r="G6" s="81">
        <f>F6/E6*100</f>
        <v>52.803550655639256</v>
      </c>
      <c r="H6" s="45"/>
    </row>
    <row r="7" spans="1:45" s="72" customFormat="1" ht="11.25">
      <c r="A7" s="42" t="s">
        <v>8</v>
      </c>
      <c r="B7" s="91" t="s">
        <v>169</v>
      </c>
      <c r="C7" s="92"/>
      <c r="D7" s="43">
        <v>118321.79</v>
      </c>
      <c r="E7" s="44">
        <f>D7/$A$2</f>
        <v>15704.000265445615</v>
      </c>
      <c r="F7" s="33">
        <f>F9</f>
        <v>9779.92</v>
      </c>
      <c r="G7" s="50">
        <f>F7/E7*100</f>
        <v>62.27661636964756</v>
      </c>
      <c r="H7" s="80">
        <f>F8-F7</f>
        <v>-2021.0200000000004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</row>
    <row r="8" spans="1:45" s="72" customFormat="1" ht="33.75">
      <c r="A8" s="5"/>
      <c r="B8" s="63">
        <v>6711</v>
      </c>
      <c r="C8" s="63" t="s">
        <v>170</v>
      </c>
      <c r="D8" s="14"/>
      <c r="E8" s="27"/>
      <c r="F8" s="46">
        <v>7758.9</v>
      </c>
      <c r="G8" s="32"/>
      <c r="H8" s="23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</row>
    <row r="9" spans="1:8" ht="11.25">
      <c r="A9" s="4"/>
      <c r="B9" s="4" t="s">
        <v>9</v>
      </c>
      <c r="C9" s="4" t="s">
        <v>10</v>
      </c>
      <c r="D9" s="14">
        <v>118321.79</v>
      </c>
      <c r="E9" s="27">
        <f>D9/$A$2</f>
        <v>15704.000265445615</v>
      </c>
      <c r="F9" s="85">
        <v>9779.92</v>
      </c>
      <c r="G9" s="32">
        <f>F9/E9*100</f>
        <v>62.27661636964756</v>
      </c>
      <c r="H9" s="45"/>
    </row>
    <row r="10" spans="1:8" s="56" customFormat="1" ht="11.25">
      <c r="A10" s="6"/>
      <c r="B10" s="4" t="s">
        <v>11</v>
      </c>
      <c r="C10" s="4" t="s">
        <v>12</v>
      </c>
      <c r="D10" s="14">
        <v>115194.97</v>
      </c>
      <c r="E10" s="27">
        <f>D10/$A$2</f>
        <v>15288.999933638595</v>
      </c>
      <c r="F10" s="85">
        <v>9511.51</v>
      </c>
      <c r="G10" s="32">
        <f>F10/E10*100</f>
        <v>62.211459489073185</v>
      </c>
      <c r="H10" s="23"/>
    </row>
    <row r="11" spans="1:7" ht="11.25">
      <c r="A11" s="4"/>
      <c r="B11" s="4" t="s">
        <v>13</v>
      </c>
      <c r="C11" s="4" t="s">
        <v>14</v>
      </c>
      <c r="D11" s="14">
        <v>16048.49</v>
      </c>
      <c r="E11" s="27">
        <f>D11/$A$2</f>
        <v>2130.000663614042</v>
      </c>
      <c r="F11" s="86">
        <v>1674.12</v>
      </c>
      <c r="G11" s="32">
        <f>F11/E11*100</f>
        <v>78.59715861118399</v>
      </c>
    </row>
    <row r="12" spans="1:7" ht="11.25">
      <c r="A12" s="4"/>
      <c r="B12" s="4">
        <v>3211</v>
      </c>
      <c r="C12" s="4" t="s">
        <v>132</v>
      </c>
      <c r="D12" s="14"/>
      <c r="E12" s="27"/>
      <c r="F12" s="86">
        <v>1381.87</v>
      </c>
      <c r="G12" s="32"/>
    </row>
    <row r="13" spans="1:7" ht="9.75" customHeight="1">
      <c r="A13" s="4"/>
      <c r="B13" s="4">
        <v>3213</v>
      </c>
      <c r="C13" s="4" t="s">
        <v>133</v>
      </c>
      <c r="D13" s="14"/>
      <c r="E13" s="27"/>
      <c r="F13" s="86">
        <v>292.25</v>
      </c>
      <c r="G13" s="32"/>
    </row>
    <row r="14" spans="1:7" ht="11.25">
      <c r="A14" s="4"/>
      <c r="B14" s="4" t="s">
        <v>15</v>
      </c>
      <c r="C14" s="4" t="s">
        <v>16</v>
      </c>
      <c r="D14" s="14">
        <v>30364.06</v>
      </c>
      <c r="E14" s="27">
        <f>D14/$A$2</f>
        <v>4030.0033180702103</v>
      </c>
      <c r="F14" s="86">
        <v>2520.35</v>
      </c>
      <c r="G14" s="32">
        <f>F14/E14*100</f>
        <v>62.539650741699226</v>
      </c>
    </row>
    <row r="15" spans="1:7" ht="22.5">
      <c r="A15" s="4"/>
      <c r="B15" s="63">
        <v>3221</v>
      </c>
      <c r="C15" s="63" t="s">
        <v>134</v>
      </c>
      <c r="D15" s="14"/>
      <c r="E15" s="27"/>
      <c r="F15" s="86">
        <v>1651.6</v>
      </c>
      <c r="G15" s="32"/>
    </row>
    <row r="16" spans="1:7" ht="11.25">
      <c r="A16" s="4"/>
      <c r="B16" s="63">
        <v>3222</v>
      </c>
      <c r="C16" s="63" t="s">
        <v>135</v>
      </c>
      <c r="D16" s="14"/>
      <c r="E16" s="27"/>
      <c r="F16" s="86">
        <v>145.3</v>
      </c>
      <c r="G16" s="32"/>
    </row>
    <row r="17" spans="1:7" ht="11.25">
      <c r="A17" s="4"/>
      <c r="B17" s="63">
        <v>3223</v>
      </c>
      <c r="C17" s="63" t="s">
        <v>136</v>
      </c>
      <c r="D17" s="14"/>
      <c r="E17" s="27"/>
      <c r="F17" s="86">
        <v>46.35</v>
      </c>
      <c r="G17" s="32"/>
    </row>
    <row r="18" spans="1:7" ht="22.5">
      <c r="A18" s="4"/>
      <c r="B18" s="63">
        <v>3224</v>
      </c>
      <c r="C18" s="63" t="s">
        <v>137</v>
      </c>
      <c r="D18" s="14"/>
      <c r="E18" s="27"/>
      <c r="F18" s="86">
        <v>461.06</v>
      </c>
      <c r="G18" s="32"/>
    </row>
    <row r="19" spans="1:7" ht="11.25">
      <c r="A19" s="4"/>
      <c r="B19" s="63">
        <v>3225</v>
      </c>
      <c r="C19" s="63" t="s">
        <v>138</v>
      </c>
      <c r="D19" s="14"/>
      <c r="E19" s="27"/>
      <c r="F19" s="86">
        <v>91.04</v>
      </c>
      <c r="G19" s="32"/>
    </row>
    <row r="20" spans="1:7" ht="22.5">
      <c r="A20" s="4"/>
      <c r="B20" s="63">
        <v>3227</v>
      </c>
      <c r="C20" s="63" t="s">
        <v>139</v>
      </c>
      <c r="D20" s="14"/>
      <c r="E20" s="27"/>
      <c r="F20" s="86">
        <v>125</v>
      </c>
      <c r="G20" s="32"/>
    </row>
    <row r="21" spans="1:7" ht="11.25">
      <c r="A21" s="4"/>
      <c r="B21" s="4" t="s">
        <v>17</v>
      </c>
      <c r="C21" s="4" t="s">
        <v>18</v>
      </c>
      <c r="D21" s="14">
        <v>65203.52</v>
      </c>
      <c r="E21" s="27">
        <f>D21/$A$2</f>
        <v>8653.994292919237</v>
      </c>
      <c r="F21" s="86">
        <v>4312.08</v>
      </c>
      <c r="G21" s="32">
        <f>F21/E21*100</f>
        <v>49.827627036086405</v>
      </c>
    </row>
    <row r="22" spans="1:7" ht="22.5">
      <c r="A22" s="4"/>
      <c r="B22" s="63">
        <v>3231</v>
      </c>
      <c r="C22" s="63" t="s">
        <v>140</v>
      </c>
      <c r="D22" s="14"/>
      <c r="E22" s="27"/>
      <c r="F22" s="86">
        <v>516.82</v>
      </c>
      <c r="G22" s="32"/>
    </row>
    <row r="23" spans="1:7" ht="11.25">
      <c r="A23" s="4"/>
      <c r="B23" s="63">
        <v>3233</v>
      </c>
      <c r="C23" s="63" t="s">
        <v>141</v>
      </c>
      <c r="D23" s="14"/>
      <c r="E23" s="27"/>
      <c r="F23" s="86">
        <v>644.11</v>
      </c>
      <c r="G23" s="32"/>
    </row>
    <row r="24" spans="1:7" ht="11.25">
      <c r="A24" s="4"/>
      <c r="B24" s="63">
        <v>3234</v>
      </c>
      <c r="C24" s="63" t="s">
        <v>142</v>
      </c>
      <c r="D24" s="14"/>
      <c r="E24" s="27"/>
      <c r="F24" s="86">
        <v>1443.35</v>
      </c>
      <c r="G24" s="32"/>
    </row>
    <row r="25" spans="1:7" ht="11.25">
      <c r="A25" s="4"/>
      <c r="B25" s="63">
        <v>3235</v>
      </c>
      <c r="C25" s="63" t="s">
        <v>143</v>
      </c>
      <c r="D25" s="14"/>
      <c r="E25" s="27"/>
      <c r="F25" s="86">
        <v>351.66</v>
      </c>
      <c r="G25" s="32"/>
    </row>
    <row r="26" spans="1:7" ht="9.75" customHeight="1">
      <c r="A26" s="4"/>
      <c r="B26" s="63">
        <v>3236</v>
      </c>
      <c r="C26" s="63" t="s">
        <v>144</v>
      </c>
      <c r="D26" s="14"/>
      <c r="E26" s="27"/>
      <c r="F26" s="86">
        <v>163.8</v>
      </c>
      <c r="G26" s="32"/>
    </row>
    <row r="27" spans="1:7" ht="11.25">
      <c r="A27" s="4"/>
      <c r="B27" s="63">
        <v>3237</v>
      </c>
      <c r="C27" s="63" t="s">
        <v>145</v>
      </c>
      <c r="D27" s="14"/>
      <c r="E27" s="27"/>
      <c r="F27" s="86">
        <v>802.86</v>
      </c>
      <c r="G27" s="32"/>
    </row>
    <row r="28" spans="1:7" ht="11.25">
      <c r="A28" s="4"/>
      <c r="B28" s="63">
        <v>3238</v>
      </c>
      <c r="C28" s="63" t="s">
        <v>146</v>
      </c>
      <c r="D28" s="14"/>
      <c r="E28" s="27"/>
      <c r="F28" s="86">
        <v>389.48</v>
      </c>
      <c r="G28" s="32"/>
    </row>
    <row r="29" spans="1:7" ht="11.25">
      <c r="A29" s="4"/>
      <c r="B29" s="4" t="s">
        <v>19</v>
      </c>
      <c r="C29" s="4" t="s">
        <v>20</v>
      </c>
      <c r="D29" s="14">
        <v>3578.9</v>
      </c>
      <c r="E29" s="27">
        <f>D29/$A$2</f>
        <v>475.00165903510515</v>
      </c>
      <c r="F29" s="86">
        <v>1004.96</v>
      </c>
      <c r="G29" s="32">
        <f>F29/E29*100</f>
        <v>211.5697873648328</v>
      </c>
    </row>
    <row r="30" spans="1:7" ht="11.25">
      <c r="A30" s="4"/>
      <c r="B30" s="63">
        <v>3294</v>
      </c>
      <c r="C30" s="63" t="s">
        <v>147</v>
      </c>
      <c r="D30" s="14"/>
      <c r="E30" s="27"/>
      <c r="F30" s="86">
        <v>147.91</v>
      </c>
      <c r="G30" s="32"/>
    </row>
    <row r="31" spans="1:7" ht="11.25">
      <c r="A31" s="4"/>
      <c r="B31" s="63">
        <v>3295</v>
      </c>
      <c r="C31" s="63" t="s">
        <v>148</v>
      </c>
      <c r="D31" s="14"/>
      <c r="E31" s="27"/>
      <c r="F31" s="86">
        <v>420.53</v>
      </c>
      <c r="G31" s="32"/>
    </row>
    <row r="32" spans="1:7" ht="22.5">
      <c r="A32" s="4"/>
      <c r="B32" s="63">
        <v>3299</v>
      </c>
      <c r="C32" s="63" t="s">
        <v>149</v>
      </c>
      <c r="D32" s="14"/>
      <c r="E32" s="27"/>
      <c r="F32" s="86">
        <v>436.52</v>
      </c>
      <c r="G32" s="32"/>
    </row>
    <row r="33" spans="1:8" s="56" customFormat="1" ht="11.25">
      <c r="A33" s="6"/>
      <c r="B33" s="4" t="s">
        <v>21</v>
      </c>
      <c r="C33" s="4" t="s">
        <v>22</v>
      </c>
      <c r="D33" s="14">
        <v>3126.82</v>
      </c>
      <c r="E33" s="27">
        <f>D33/$A$2</f>
        <v>415.00033180702104</v>
      </c>
      <c r="F33" s="86">
        <v>268.41</v>
      </c>
      <c r="G33" s="32">
        <f>F33/E33*100</f>
        <v>64.67705672216502</v>
      </c>
      <c r="H33" s="23"/>
    </row>
    <row r="34" spans="1:7" ht="11.25">
      <c r="A34" s="4"/>
      <c r="B34" s="4" t="s">
        <v>23</v>
      </c>
      <c r="C34" s="4" t="s">
        <v>24</v>
      </c>
      <c r="D34" s="14">
        <v>3126.82</v>
      </c>
      <c r="E34" s="27">
        <f>D34/$A$2</f>
        <v>415.00033180702104</v>
      </c>
      <c r="F34" s="86">
        <v>268.41</v>
      </c>
      <c r="G34" s="32">
        <f>F34/E34*100</f>
        <v>64.67705672216502</v>
      </c>
    </row>
    <row r="35" spans="1:7" ht="22.5">
      <c r="A35" s="4"/>
      <c r="B35" s="63">
        <v>3431</v>
      </c>
      <c r="C35" s="63" t="s">
        <v>150</v>
      </c>
      <c r="D35" s="14"/>
      <c r="E35" s="27"/>
      <c r="F35" s="86">
        <v>265.26</v>
      </c>
      <c r="G35" s="32"/>
    </row>
    <row r="36" spans="1:7" ht="11.25">
      <c r="A36" s="4"/>
      <c r="B36" s="63">
        <v>3433</v>
      </c>
      <c r="C36" s="63" t="s">
        <v>151</v>
      </c>
      <c r="D36" s="14"/>
      <c r="E36" s="27"/>
      <c r="F36" s="86">
        <v>3.15</v>
      </c>
      <c r="G36" s="32"/>
    </row>
    <row r="37" spans="1:45" s="72" customFormat="1" ht="11.25">
      <c r="A37" s="42" t="s">
        <v>25</v>
      </c>
      <c r="B37" s="91" t="s">
        <v>26</v>
      </c>
      <c r="C37" s="92"/>
      <c r="D37" s="43">
        <v>485726.61</v>
      </c>
      <c r="E37" s="44">
        <f>D37/$A$2</f>
        <v>64466.99980091578</v>
      </c>
      <c r="F37" s="87">
        <f>F39</f>
        <v>36737.77</v>
      </c>
      <c r="G37" s="50">
        <f>F37/E37*100</f>
        <v>56.986939230074306</v>
      </c>
      <c r="H37" s="80">
        <f>F38-F37</f>
        <v>-166.37999999999738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</row>
    <row r="38" spans="1:45" s="72" customFormat="1" ht="33.75">
      <c r="A38" s="5"/>
      <c r="B38" s="63">
        <v>6711</v>
      </c>
      <c r="C38" s="63" t="s">
        <v>170</v>
      </c>
      <c r="D38" s="14"/>
      <c r="E38" s="27"/>
      <c r="F38" s="46">
        <v>36571.39</v>
      </c>
      <c r="G38" s="32"/>
      <c r="H38" s="4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</row>
    <row r="39" spans="1:8" ht="11.25">
      <c r="A39" s="4"/>
      <c r="B39" s="4" t="s">
        <v>9</v>
      </c>
      <c r="C39" s="4" t="s">
        <v>10</v>
      </c>
      <c r="D39" s="14">
        <v>485726.61</v>
      </c>
      <c r="E39" s="27">
        <f>D39/$A$2</f>
        <v>64466.99980091578</v>
      </c>
      <c r="F39" s="85">
        <v>36737.77</v>
      </c>
      <c r="G39" s="32">
        <f>F39/E39*100</f>
        <v>56.986939230074306</v>
      </c>
      <c r="H39" s="45"/>
    </row>
    <row r="40" spans="1:7" ht="11.25">
      <c r="A40" s="6"/>
      <c r="B40" s="4" t="s">
        <v>11</v>
      </c>
      <c r="C40" s="4" t="s">
        <v>12</v>
      </c>
      <c r="D40" s="14">
        <v>12431.93</v>
      </c>
      <c r="E40" s="27">
        <f>D40/$A$2</f>
        <v>1650.000663614042</v>
      </c>
      <c r="F40" s="86">
        <v>6024.67</v>
      </c>
      <c r="G40" s="32">
        <f>F40/E40*100</f>
        <v>365.1313682992102</v>
      </c>
    </row>
    <row r="41" spans="1:7" ht="11.25">
      <c r="A41" s="6"/>
      <c r="B41" s="63">
        <v>322</v>
      </c>
      <c r="C41" s="63" t="s">
        <v>152</v>
      </c>
      <c r="D41" s="13"/>
      <c r="E41" s="27"/>
      <c r="F41" s="86">
        <v>6024.67</v>
      </c>
      <c r="G41" s="32"/>
    </row>
    <row r="42" spans="1:7" ht="11.25">
      <c r="A42" s="6"/>
      <c r="B42" s="63">
        <v>3223</v>
      </c>
      <c r="C42" s="63" t="s">
        <v>136</v>
      </c>
      <c r="D42" s="13"/>
      <c r="E42" s="27"/>
      <c r="F42" s="86">
        <v>6024.67</v>
      </c>
      <c r="G42" s="32"/>
    </row>
    <row r="43" spans="1:7" ht="11.25">
      <c r="A43" s="4"/>
      <c r="B43" s="4" t="s">
        <v>17</v>
      </c>
      <c r="C43" s="4" t="s">
        <v>18</v>
      </c>
      <c r="D43" s="14">
        <v>12431.93</v>
      </c>
      <c r="E43" s="27">
        <f>D43/$A$2</f>
        <v>1650.000663614042</v>
      </c>
      <c r="F43" s="18"/>
      <c r="G43" s="32"/>
    </row>
    <row r="44" spans="1:7" ht="22.5">
      <c r="A44" s="6"/>
      <c r="B44" s="4" t="s">
        <v>27</v>
      </c>
      <c r="C44" s="4" t="s">
        <v>28</v>
      </c>
      <c r="D44" s="14">
        <v>473294.68</v>
      </c>
      <c r="E44" s="27">
        <f>D44/$A$2</f>
        <v>62816.99913730174</v>
      </c>
      <c r="F44" s="86">
        <v>30713.1</v>
      </c>
      <c r="G44" s="32">
        <f>F44/E44*100</f>
        <v>48.8929755031263</v>
      </c>
    </row>
    <row r="45" spans="1:7" ht="22.5">
      <c r="A45" s="4"/>
      <c r="B45" s="4" t="s">
        <v>29</v>
      </c>
      <c r="C45" s="4" t="s">
        <v>30</v>
      </c>
      <c r="D45" s="14">
        <v>473294.68</v>
      </c>
      <c r="E45" s="27">
        <f>D45/$A$2</f>
        <v>62816.99913730174</v>
      </c>
      <c r="F45" s="86">
        <v>30713.1</v>
      </c>
      <c r="G45" s="32">
        <f>F45/E45*100</f>
        <v>48.8929755031263</v>
      </c>
    </row>
    <row r="46" spans="1:7" ht="22.5">
      <c r="A46" s="4"/>
      <c r="B46" s="63">
        <v>3722</v>
      </c>
      <c r="C46" s="63" t="s">
        <v>153</v>
      </c>
      <c r="D46" s="14"/>
      <c r="E46" s="27"/>
      <c r="F46" s="86">
        <v>30713.1</v>
      </c>
      <c r="G46" s="32"/>
    </row>
    <row r="47" spans="1:45" s="72" customFormat="1" ht="11.25">
      <c r="A47" s="42" t="s">
        <v>31</v>
      </c>
      <c r="B47" s="91" t="s">
        <v>32</v>
      </c>
      <c r="C47" s="92"/>
      <c r="D47" s="43">
        <v>3013.8</v>
      </c>
      <c r="E47" s="44">
        <f>D47/$A$2</f>
        <v>400</v>
      </c>
      <c r="F47" s="33"/>
      <c r="G47" s="50"/>
      <c r="H47" s="4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</row>
    <row r="48" spans="1:8" ht="11.25">
      <c r="A48" s="4"/>
      <c r="B48" s="4" t="s">
        <v>9</v>
      </c>
      <c r="C48" s="4" t="s">
        <v>10</v>
      </c>
      <c r="D48" s="14">
        <v>3013.8</v>
      </c>
      <c r="E48" s="27">
        <f>D48/$A$2</f>
        <v>400</v>
      </c>
      <c r="F48" s="18"/>
      <c r="G48" s="32"/>
      <c r="H48" s="45"/>
    </row>
    <row r="49" spans="1:7" ht="11.25">
      <c r="A49" s="6"/>
      <c r="B49" s="4" t="s">
        <v>11</v>
      </c>
      <c r="C49" s="4" t="s">
        <v>12</v>
      </c>
      <c r="D49" s="13">
        <v>3013.8</v>
      </c>
      <c r="E49" s="27">
        <f>D49/$A$2</f>
        <v>400</v>
      </c>
      <c r="F49" s="18"/>
      <c r="G49" s="32"/>
    </row>
    <row r="50" spans="1:7" ht="11.25">
      <c r="A50" s="4"/>
      <c r="B50" s="4" t="s">
        <v>15</v>
      </c>
      <c r="C50" s="4" t="s">
        <v>16</v>
      </c>
      <c r="D50" s="14">
        <v>3013.8</v>
      </c>
      <c r="E50" s="27">
        <f>D50/$A$2</f>
        <v>400</v>
      </c>
      <c r="F50" s="18"/>
      <c r="G50" s="32"/>
    </row>
    <row r="51" spans="1:45" s="72" customFormat="1" ht="11.25">
      <c r="A51" s="42" t="s">
        <v>33</v>
      </c>
      <c r="B51" s="91" t="s">
        <v>34</v>
      </c>
      <c r="C51" s="92"/>
      <c r="D51" s="43">
        <v>3871226.07</v>
      </c>
      <c r="E51" s="44">
        <f>D51/$A$2</f>
        <v>513799.9960183157</v>
      </c>
      <c r="F51" s="33">
        <f>F53</f>
        <v>267331.30000000005</v>
      </c>
      <c r="G51" s="50">
        <f>F51/E51*100</f>
        <v>52.03022617198898</v>
      </c>
      <c r="H51" s="80">
        <f>F52-F51</f>
        <v>7755.839999999909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</row>
    <row r="52" spans="1:45" s="72" customFormat="1" ht="33.75">
      <c r="A52" s="4"/>
      <c r="B52" s="63">
        <v>6361</v>
      </c>
      <c r="C52" s="63" t="s">
        <v>172</v>
      </c>
      <c r="D52" s="14"/>
      <c r="E52" s="27"/>
      <c r="F52" s="46">
        <f>257577.69+11321.29+6188.16</f>
        <v>275087.13999999996</v>
      </c>
      <c r="G52" s="32"/>
      <c r="H52" s="4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</row>
    <row r="53" spans="1:8" ht="11.25">
      <c r="A53" s="4"/>
      <c r="B53" s="4" t="s">
        <v>9</v>
      </c>
      <c r="C53" s="4" t="s">
        <v>10</v>
      </c>
      <c r="D53" s="14">
        <v>3871226.07</v>
      </c>
      <c r="E53" s="27">
        <f>D53/$A$2</f>
        <v>513799.9960183157</v>
      </c>
      <c r="F53" s="85">
        <f>F54+F63+F68</f>
        <v>267331.30000000005</v>
      </c>
      <c r="G53" s="32">
        <f>F53/E53*100</f>
        <v>52.03022617198898</v>
      </c>
      <c r="H53" s="45"/>
    </row>
    <row r="54" spans="1:7" ht="11.25">
      <c r="A54" s="6"/>
      <c r="B54" s="4" t="s">
        <v>35</v>
      </c>
      <c r="C54" s="4" t="s">
        <v>36</v>
      </c>
      <c r="D54" s="14">
        <v>3648204.87</v>
      </c>
      <c r="E54" s="27">
        <f>D54/$A$2</f>
        <v>484199.9960183157</v>
      </c>
      <c r="F54" s="85">
        <f>F55+F59+F61</f>
        <v>250272.27000000002</v>
      </c>
      <c r="G54" s="32">
        <f>F54/E54*100</f>
        <v>51.687788529129406</v>
      </c>
    </row>
    <row r="55" spans="1:7" ht="11.25">
      <c r="A55" s="4"/>
      <c r="B55" s="4" t="s">
        <v>37</v>
      </c>
      <c r="C55" s="4" t="s">
        <v>38</v>
      </c>
      <c r="D55" s="14">
        <v>3052979.38</v>
      </c>
      <c r="E55" s="27">
        <f>D55/$A$2</f>
        <v>405199.9973455438</v>
      </c>
      <c r="F55" s="85">
        <f>F56+F57+F58</f>
        <v>206947.75</v>
      </c>
      <c r="G55" s="32">
        <f>F55/E55*100</f>
        <v>51.07298898215945</v>
      </c>
    </row>
    <row r="56" spans="1:7" ht="11.25">
      <c r="A56" s="4"/>
      <c r="B56" s="63">
        <v>3111</v>
      </c>
      <c r="C56" s="63" t="s">
        <v>154</v>
      </c>
      <c r="D56" s="14"/>
      <c r="E56" s="27"/>
      <c r="F56" s="86">
        <f>199887.07+147.65</f>
        <v>200034.72</v>
      </c>
      <c r="G56" s="32"/>
    </row>
    <row r="57" spans="1:7" ht="11.25">
      <c r="A57" s="4"/>
      <c r="B57" s="63">
        <v>3113</v>
      </c>
      <c r="C57" s="63" t="s">
        <v>155</v>
      </c>
      <c r="D57" s="14"/>
      <c r="E57" s="27"/>
      <c r="F57" s="86">
        <v>4843.04</v>
      </c>
      <c r="G57" s="32"/>
    </row>
    <row r="58" spans="1:7" ht="11.25">
      <c r="A58" s="4"/>
      <c r="B58" s="63">
        <v>3114</v>
      </c>
      <c r="C58" s="63" t="s">
        <v>156</v>
      </c>
      <c r="D58" s="14"/>
      <c r="E58" s="27"/>
      <c r="F58" s="86">
        <v>2069.99</v>
      </c>
      <c r="G58" s="32"/>
    </row>
    <row r="59" spans="1:7" ht="11.25">
      <c r="A59" s="4"/>
      <c r="B59" s="4" t="s">
        <v>39</v>
      </c>
      <c r="C59" s="4" t="s">
        <v>40</v>
      </c>
      <c r="D59" s="14">
        <v>97948.49</v>
      </c>
      <c r="E59" s="27">
        <f>D59/$A$2</f>
        <v>12999.998672771915</v>
      </c>
      <c r="F59" s="18">
        <f>F60</f>
        <v>9482.41</v>
      </c>
      <c r="G59" s="32">
        <f>F59/E59*100</f>
        <v>72.94162283155157</v>
      </c>
    </row>
    <row r="60" spans="1:7" ht="11.25">
      <c r="A60" s="4"/>
      <c r="B60" s="63">
        <v>3121</v>
      </c>
      <c r="C60" s="63" t="s">
        <v>40</v>
      </c>
      <c r="D60" s="14"/>
      <c r="E60" s="27"/>
      <c r="F60" s="86">
        <v>9482.41</v>
      </c>
      <c r="G60" s="32"/>
    </row>
    <row r="61" spans="1:7" ht="11.25">
      <c r="A61" s="4"/>
      <c r="B61" s="4" t="s">
        <v>41</v>
      </c>
      <c r="C61" s="4" t="s">
        <v>42</v>
      </c>
      <c r="D61" s="14">
        <v>497277</v>
      </c>
      <c r="E61" s="27">
        <f>D61/$A$2</f>
        <v>66000</v>
      </c>
      <c r="F61" s="86">
        <f>F62</f>
        <v>33842.11</v>
      </c>
      <c r="G61" s="32">
        <f>F61/E61*100</f>
        <v>51.27592424242424</v>
      </c>
    </row>
    <row r="62" spans="1:7" ht="22.5">
      <c r="A62" s="4"/>
      <c r="B62" s="63">
        <v>3132</v>
      </c>
      <c r="C62" s="63" t="s">
        <v>157</v>
      </c>
      <c r="D62" s="14"/>
      <c r="E62" s="27"/>
      <c r="F62" s="86">
        <f>33817.75+24.36</f>
        <v>33842.11</v>
      </c>
      <c r="G62" s="32"/>
    </row>
    <row r="63" spans="1:7" ht="11.25">
      <c r="A63" s="6"/>
      <c r="B63" s="4" t="s">
        <v>11</v>
      </c>
      <c r="C63" s="4" t="s">
        <v>12</v>
      </c>
      <c r="D63" s="14">
        <v>223021.2</v>
      </c>
      <c r="E63" s="27">
        <f>D63/$A$2</f>
        <v>29600</v>
      </c>
      <c r="F63" s="86">
        <v>16959.84</v>
      </c>
      <c r="G63" s="32">
        <f>F63/E63*100</f>
        <v>57.296756756756764</v>
      </c>
    </row>
    <row r="64" spans="1:7" ht="11.25">
      <c r="A64" s="4"/>
      <c r="B64" s="4" t="s">
        <v>13</v>
      </c>
      <c r="C64" s="4" t="s">
        <v>14</v>
      </c>
      <c r="D64" s="14">
        <v>203431.5</v>
      </c>
      <c r="E64" s="27">
        <f>D64/$A$2</f>
        <v>27000</v>
      </c>
      <c r="F64" s="86">
        <v>16135.41</v>
      </c>
      <c r="G64" s="32">
        <f>F64/E64*100</f>
        <v>59.760777777777776</v>
      </c>
    </row>
    <row r="65" spans="1:7" ht="22.5">
      <c r="A65" s="4"/>
      <c r="B65" s="63">
        <v>3212</v>
      </c>
      <c r="C65" s="63" t="s">
        <v>158</v>
      </c>
      <c r="D65" s="14"/>
      <c r="E65" s="27"/>
      <c r="F65" s="86">
        <v>16135.41</v>
      </c>
      <c r="G65" s="32"/>
    </row>
    <row r="66" spans="1:7" ht="11.25">
      <c r="A66" s="4"/>
      <c r="B66" s="4" t="s">
        <v>19</v>
      </c>
      <c r="C66" s="4" t="s">
        <v>20</v>
      </c>
      <c r="D66" s="14">
        <v>19589.7</v>
      </c>
      <c r="E66" s="27">
        <f>D66/$A$2</f>
        <v>2600</v>
      </c>
      <c r="F66" s="86">
        <v>824.43</v>
      </c>
      <c r="G66" s="32">
        <f>F66/E66*100</f>
        <v>31.708846153846153</v>
      </c>
    </row>
    <row r="67" spans="1:7" ht="11.25">
      <c r="A67" s="4"/>
      <c r="B67" s="63">
        <v>3295</v>
      </c>
      <c r="C67" s="63" t="s">
        <v>148</v>
      </c>
      <c r="D67" s="14"/>
      <c r="E67" s="27"/>
      <c r="F67" s="86">
        <v>824.43</v>
      </c>
      <c r="G67" s="32"/>
    </row>
    <row r="68" spans="1:7" ht="11.25">
      <c r="A68" s="6"/>
      <c r="B68" s="4" t="s">
        <v>21</v>
      </c>
      <c r="C68" s="4" t="s">
        <v>22</v>
      </c>
      <c r="D68" s="14">
        <v>0</v>
      </c>
      <c r="E68" s="27"/>
      <c r="F68" s="18">
        <f>F69</f>
        <v>99.19</v>
      </c>
      <c r="G68" s="32"/>
    </row>
    <row r="69" spans="1:7" ht="11.25">
      <c r="A69" s="4"/>
      <c r="B69" s="4" t="s">
        <v>23</v>
      </c>
      <c r="C69" s="4" t="s">
        <v>24</v>
      </c>
      <c r="D69" s="14">
        <v>0</v>
      </c>
      <c r="E69" s="27"/>
      <c r="F69" s="18">
        <f>F70</f>
        <v>99.19</v>
      </c>
      <c r="G69" s="32"/>
    </row>
    <row r="70" spans="1:7" ht="11.25">
      <c r="A70" s="4"/>
      <c r="B70" s="63">
        <v>3433</v>
      </c>
      <c r="C70" s="63" t="s">
        <v>151</v>
      </c>
      <c r="D70" s="14"/>
      <c r="E70" s="27"/>
      <c r="F70" s="86">
        <v>99.19</v>
      </c>
      <c r="G70" s="32"/>
    </row>
    <row r="71" spans="1:8" s="56" customFormat="1" ht="23.25" customHeight="1">
      <c r="A71" s="34" t="s">
        <v>43</v>
      </c>
      <c r="B71" s="95" t="s">
        <v>44</v>
      </c>
      <c r="C71" s="96"/>
      <c r="D71" s="35">
        <v>106500.16</v>
      </c>
      <c r="E71" s="36">
        <f>D71/$A$2</f>
        <v>14135.000331807021</v>
      </c>
      <c r="F71" s="37">
        <f>F72</f>
        <v>1042.87</v>
      </c>
      <c r="G71" s="81">
        <f>F71/E71*100</f>
        <v>7.3779269580440054</v>
      </c>
      <c r="H71" s="23"/>
    </row>
    <row r="72" spans="1:45" s="72" customFormat="1" ht="22.5" customHeight="1">
      <c r="A72" s="42" t="s">
        <v>45</v>
      </c>
      <c r="B72" s="91" t="s">
        <v>46</v>
      </c>
      <c r="C72" s="92"/>
      <c r="D72" s="43">
        <v>106500.16</v>
      </c>
      <c r="E72" s="44">
        <f>D72/$A$2</f>
        <v>14135.000331807021</v>
      </c>
      <c r="F72" s="33">
        <f>F74</f>
        <v>1042.87</v>
      </c>
      <c r="G72" s="50">
        <f>F72/E72*100</f>
        <v>7.3779269580440054</v>
      </c>
      <c r="H72" s="80">
        <f>F73-F72</f>
        <v>-817.3599999999999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</row>
    <row r="73" spans="1:7" ht="22.5" customHeight="1">
      <c r="A73" s="5"/>
      <c r="B73" s="62">
        <v>6711</v>
      </c>
      <c r="C73" s="62" t="s">
        <v>170</v>
      </c>
      <c r="D73" s="88"/>
      <c r="E73" s="27"/>
      <c r="F73" s="89">
        <v>225.51</v>
      </c>
      <c r="G73" s="32"/>
    </row>
    <row r="74" spans="1:8" ht="11.25">
      <c r="A74" s="4"/>
      <c r="B74" s="4" t="s">
        <v>9</v>
      </c>
      <c r="C74" s="4" t="s">
        <v>10</v>
      </c>
      <c r="D74" s="14">
        <v>106500.16</v>
      </c>
      <c r="E74" s="27">
        <f>D74/$A$2</f>
        <v>14135.000331807021</v>
      </c>
      <c r="F74" s="18">
        <f>F75</f>
        <v>1042.87</v>
      </c>
      <c r="G74" s="32">
        <f>F74/E74*100</f>
        <v>7.3779269580440054</v>
      </c>
      <c r="H74" s="45"/>
    </row>
    <row r="75" spans="1:8" ht="11.25">
      <c r="A75" s="4"/>
      <c r="B75" s="4" t="s">
        <v>11</v>
      </c>
      <c r="C75" s="4" t="s">
        <v>12</v>
      </c>
      <c r="D75" s="14">
        <v>106500.16</v>
      </c>
      <c r="E75" s="27">
        <f>D75/$A$2</f>
        <v>14135.000331807021</v>
      </c>
      <c r="F75" s="18">
        <f>F76+F77+F80</f>
        <v>1042.87</v>
      </c>
      <c r="G75" s="32">
        <f>F75/E75*100</f>
        <v>7.3779269580440054</v>
      </c>
      <c r="H75" s="45"/>
    </row>
    <row r="76" spans="1:7" ht="11.25">
      <c r="A76" s="4"/>
      <c r="B76" s="4" t="s">
        <v>15</v>
      </c>
      <c r="C76" s="4" t="s">
        <v>16</v>
      </c>
      <c r="D76" s="14">
        <v>101715.75</v>
      </c>
      <c r="E76" s="27">
        <f>D76/$A$2</f>
        <v>13500</v>
      </c>
      <c r="F76" s="18"/>
      <c r="G76" s="32"/>
    </row>
    <row r="77" spans="1:7" ht="11.25">
      <c r="A77" s="4"/>
      <c r="B77" s="63">
        <v>323</v>
      </c>
      <c r="C77" s="63" t="s">
        <v>18</v>
      </c>
      <c r="D77" s="14"/>
      <c r="E77" s="27"/>
      <c r="F77" s="86">
        <v>591.85</v>
      </c>
      <c r="G77" s="32"/>
    </row>
    <row r="78" spans="1:7" ht="22.5">
      <c r="A78" s="4"/>
      <c r="B78" s="63">
        <v>3232</v>
      </c>
      <c r="C78" s="63" t="s">
        <v>160</v>
      </c>
      <c r="D78" s="14"/>
      <c r="E78" s="27"/>
      <c r="F78" s="86">
        <v>551.85</v>
      </c>
      <c r="G78" s="32"/>
    </row>
    <row r="79" spans="1:7" ht="11.25">
      <c r="A79" s="4"/>
      <c r="B79" s="63">
        <v>3239</v>
      </c>
      <c r="C79" s="63" t="s">
        <v>161</v>
      </c>
      <c r="D79" s="14"/>
      <c r="E79" s="27"/>
      <c r="F79" s="86">
        <v>40</v>
      </c>
      <c r="G79" s="32"/>
    </row>
    <row r="80" spans="1:7" ht="11.25">
      <c r="A80" s="4"/>
      <c r="B80" s="4" t="s">
        <v>19</v>
      </c>
      <c r="C80" s="4" t="s">
        <v>20</v>
      </c>
      <c r="D80" s="14">
        <v>4784.41</v>
      </c>
      <c r="E80" s="27">
        <f>D80/$A$2</f>
        <v>635.000331807021</v>
      </c>
      <c r="F80" s="18">
        <f>F81</f>
        <v>451.02</v>
      </c>
      <c r="G80" s="32">
        <f>F80/E80*100</f>
        <v>71.02673453989102</v>
      </c>
    </row>
    <row r="81" spans="1:7" ht="11.25">
      <c r="A81" s="4"/>
      <c r="B81" s="63">
        <v>3292</v>
      </c>
      <c r="C81" s="63" t="s">
        <v>159</v>
      </c>
      <c r="D81" s="14"/>
      <c r="E81" s="27"/>
      <c r="F81" s="86">
        <v>451.02</v>
      </c>
      <c r="G81" s="32"/>
    </row>
    <row r="82" spans="1:8" s="56" customFormat="1" ht="11.25">
      <c r="A82" s="34" t="s">
        <v>47</v>
      </c>
      <c r="B82" s="95" t="s">
        <v>48</v>
      </c>
      <c r="C82" s="96"/>
      <c r="D82" s="35">
        <v>544149.14</v>
      </c>
      <c r="E82" s="36">
        <f>D82/$A$2</f>
        <v>72221.00205720353</v>
      </c>
      <c r="F82" s="37">
        <f>F83+F100+F124+F139+F146+F152+F159+F163+F170</f>
        <v>30524.75</v>
      </c>
      <c r="G82" s="81">
        <f>F82/E82*100</f>
        <v>42.265752524206874</v>
      </c>
      <c r="H82" s="23"/>
    </row>
    <row r="83" spans="1:45" s="72" customFormat="1" ht="11.25">
      <c r="A83" s="42" t="s">
        <v>49</v>
      </c>
      <c r="B83" s="91" t="s">
        <v>50</v>
      </c>
      <c r="C83" s="92"/>
      <c r="D83" s="43">
        <v>0</v>
      </c>
      <c r="E83" s="44"/>
      <c r="F83" s="33">
        <f>F87</f>
        <v>459</v>
      </c>
      <c r="G83" s="50"/>
      <c r="H83" s="80">
        <f>F84+F85+F86-F83</f>
        <v>26.549999999999955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</row>
    <row r="84" spans="1:7" ht="22.5">
      <c r="A84" s="5"/>
      <c r="B84" s="62">
        <v>6331</v>
      </c>
      <c r="C84" s="62" t="s">
        <v>173</v>
      </c>
      <c r="D84" s="88"/>
      <c r="E84" s="27"/>
      <c r="F84" s="89">
        <v>49.51</v>
      </c>
      <c r="G84" s="32"/>
    </row>
    <row r="85" spans="1:7" ht="22.5">
      <c r="A85" s="5"/>
      <c r="B85" s="62">
        <v>6341</v>
      </c>
      <c r="C85" s="62" t="s">
        <v>174</v>
      </c>
      <c r="D85" s="88"/>
      <c r="E85" s="27"/>
      <c r="F85" s="89">
        <v>225</v>
      </c>
      <c r="G85" s="32"/>
    </row>
    <row r="86" spans="1:7" ht="33.75">
      <c r="A86" s="5"/>
      <c r="B86" s="62">
        <v>6711</v>
      </c>
      <c r="C86" s="62" t="s">
        <v>170</v>
      </c>
      <c r="D86" s="88"/>
      <c r="E86" s="27"/>
      <c r="F86" s="89">
        <v>211.04</v>
      </c>
      <c r="G86" s="32"/>
    </row>
    <row r="87" spans="1:8" ht="11.25">
      <c r="A87" s="4"/>
      <c r="B87" s="4" t="s">
        <v>9</v>
      </c>
      <c r="C87" s="4" t="s">
        <v>10</v>
      </c>
      <c r="D87" s="14">
        <v>0</v>
      </c>
      <c r="E87" s="27"/>
      <c r="F87" s="18">
        <f>F88+F97</f>
        <v>459</v>
      </c>
      <c r="G87" s="32"/>
      <c r="H87" s="45"/>
    </row>
    <row r="88" spans="1:8" ht="11.25">
      <c r="A88" s="4"/>
      <c r="B88" s="4" t="s">
        <v>11</v>
      </c>
      <c r="C88" s="4" t="s">
        <v>12</v>
      </c>
      <c r="D88" s="14">
        <v>0</v>
      </c>
      <c r="E88" s="27"/>
      <c r="F88" s="18">
        <f>F89+F91+F94</f>
        <v>384.78000000000003</v>
      </c>
      <c r="G88" s="32"/>
      <c r="H88" s="45"/>
    </row>
    <row r="89" spans="1:8" ht="11.25">
      <c r="A89" s="4"/>
      <c r="B89" s="4" t="s">
        <v>13</v>
      </c>
      <c r="C89" s="4" t="s">
        <v>14</v>
      </c>
      <c r="D89" s="14">
        <v>0</v>
      </c>
      <c r="E89" s="27"/>
      <c r="F89" s="18">
        <f>F90</f>
        <v>22.96</v>
      </c>
      <c r="G89" s="32"/>
      <c r="H89" s="45"/>
    </row>
    <row r="90" spans="1:8" ht="11.25">
      <c r="A90" s="4"/>
      <c r="B90" s="63">
        <v>3211</v>
      </c>
      <c r="C90" s="63" t="s">
        <v>132</v>
      </c>
      <c r="D90" s="14"/>
      <c r="E90" s="27"/>
      <c r="F90" s="46">
        <v>22.96</v>
      </c>
      <c r="G90" s="32"/>
      <c r="H90" s="45"/>
    </row>
    <row r="91" spans="1:8" ht="11.25">
      <c r="A91" s="4"/>
      <c r="B91" s="4" t="s">
        <v>15</v>
      </c>
      <c r="C91" s="4" t="s">
        <v>16</v>
      </c>
      <c r="D91" s="14">
        <v>0</v>
      </c>
      <c r="E91" s="27"/>
      <c r="F91" s="18">
        <f>F92+F93</f>
        <v>30.64</v>
      </c>
      <c r="G91" s="32"/>
      <c r="H91" s="45"/>
    </row>
    <row r="92" spans="1:8" ht="22.5">
      <c r="A92" s="4"/>
      <c r="B92" s="63">
        <v>3221</v>
      </c>
      <c r="C92" s="63" t="s">
        <v>134</v>
      </c>
      <c r="D92" s="14"/>
      <c r="E92" s="27"/>
      <c r="F92" s="46">
        <v>2.64</v>
      </c>
      <c r="G92" s="32"/>
      <c r="H92" s="45"/>
    </row>
    <row r="93" spans="1:8" ht="11.25">
      <c r="A93" s="4"/>
      <c r="B93" s="63">
        <v>3222</v>
      </c>
      <c r="C93" s="63" t="s">
        <v>135</v>
      </c>
      <c r="D93" s="14"/>
      <c r="E93" s="27"/>
      <c r="F93" s="46">
        <v>28</v>
      </c>
      <c r="G93" s="32"/>
      <c r="H93" s="45"/>
    </row>
    <row r="94" spans="1:8" ht="11.25">
      <c r="A94" s="4"/>
      <c r="B94" s="4" t="s">
        <v>17</v>
      </c>
      <c r="C94" s="4" t="s">
        <v>18</v>
      </c>
      <c r="D94" s="14">
        <v>0</v>
      </c>
      <c r="E94" s="27"/>
      <c r="F94" s="18">
        <f>F95+F96</f>
        <v>331.18</v>
      </c>
      <c r="G94" s="32"/>
      <c r="H94" s="45"/>
    </row>
    <row r="95" spans="1:8" ht="22.5">
      <c r="A95" s="4"/>
      <c r="B95" s="63">
        <v>3231</v>
      </c>
      <c r="C95" s="63" t="s">
        <v>140</v>
      </c>
      <c r="D95" s="14"/>
      <c r="E95" s="27"/>
      <c r="F95" s="46">
        <v>225</v>
      </c>
      <c r="G95" s="32"/>
      <c r="H95" s="45"/>
    </row>
    <row r="96" spans="1:8" ht="11.25">
      <c r="A96" s="4"/>
      <c r="B96" s="63">
        <v>3237</v>
      </c>
      <c r="C96" s="63" t="s">
        <v>145</v>
      </c>
      <c r="D96" s="14"/>
      <c r="E96" s="27"/>
      <c r="F96" s="46">
        <v>106.18</v>
      </c>
      <c r="G96" s="32"/>
      <c r="H96" s="45"/>
    </row>
    <row r="97" spans="1:8" ht="19.5" customHeight="1">
      <c r="A97" s="4"/>
      <c r="B97" s="4" t="s">
        <v>51</v>
      </c>
      <c r="C97" s="4" t="s">
        <v>52</v>
      </c>
      <c r="D97" s="14">
        <v>0</v>
      </c>
      <c r="E97" s="27"/>
      <c r="F97" s="18">
        <f>F98</f>
        <v>74.22</v>
      </c>
      <c r="G97" s="32"/>
      <c r="H97" s="45"/>
    </row>
    <row r="98" spans="1:8" ht="22.5">
      <c r="A98" s="4"/>
      <c r="B98" s="4" t="s">
        <v>53</v>
      </c>
      <c r="C98" s="4" t="s">
        <v>54</v>
      </c>
      <c r="D98" s="14">
        <v>0</v>
      </c>
      <c r="E98" s="27"/>
      <c r="F98" s="18">
        <f>F99</f>
        <v>74.22</v>
      </c>
      <c r="G98" s="32"/>
      <c r="H98" s="45"/>
    </row>
    <row r="99" spans="1:8" ht="33.75">
      <c r="A99" s="4"/>
      <c r="B99" s="63">
        <v>3691</v>
      </c>
      <c r="C99" s="63" t="s">
        <v>206</v>
      </c>
      <c r="D99" s="14"/>
      <c r="E99" s="27"/>
      <c r="F99" s="46">
        <v>74.22</v>
      </c>
      <c r="G99" s="32"/>
      <c r="H99" s="45"/>
    </row>
    <row r="100" spans="1:45" s="72" customFormat="1" ht="11.25">
      <c r="A100" s="42" t="s">
        <v>56</v>
      </c>
      <c r="B100" s="91" t="s">
        <v>57</v>
      </c>
      <c r="C100" s="92"/>
      <c r="D100" s="43">
        <v>238542.26</v>
      </c>
      <c r="E100" s="44">
        <f aca="true" t="shared" si="0" ref="E100:E123">D100/$A$2</f>
        <v>31659.998672771915</v>
      </c>
      <c r="F100" s="33">
        <f>F104</f>
        <v>16005.220000000001</v>
      </c>
      <c r="G100" s="50">
        <f>F100/E100*100</f>
        <v>50.553444949335194</v>
      </c>
      <c r="H100" s="80">
        <f>F101+F102+F103-F100</f>
        <v>1231.2799999999988</v>
      </c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s="72" customFormat="1" ht="33.75">
      <c r="A101" s="5"/>
      <c r="B101" s="63">
        <v>6361</v>
      </c>
      <c r="C101" s="63" t="s">
        <v>172</v>
      </c>
      <c r="D101" s="14"/>
      <c r="E101" s="27"/>
      <c r="F101" s="46">
        <v>13929.19</v>
      </c>
      <c r="G101" s="32"/>
      <c r="H101" s="4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</row>
    <row r="102" spans="1:45" s="72" customFormat="1" ht="11.25">
      <c r="A102" s="5"/>
      <c r="B102" s="63">
        <v>6526</v>
      </c>
      <c r="C102" s="63" t="s">
        <v>175</v>
      </c>
      <c r="D102" s="14"/>
      <c r="E102" s="27"/>
      <c r="F102" s="46">
        <f>3084.91-0.14</f>
        <v>3084.77</v>
      </c>
      <c r="G102" s="32"/>
      <c r="H102" s="23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</row>
    <row r="103" spans="1:45" s="72" customFormat="1" ht="11.25">
      <c r="A103" s="5"/>
      <c r="B103" s="63">
        <v>6615</v>
      </c>
      <c r="C103" s="63" t="s">
        <v>176</v>
      </c>
      <c r="D103" s="14"/>
      <c r="E103" s="27"/>
      <c r="F103" s="46">
        <v>222.54</v>
      </c>
      <c r="G103" s="32"/>
      <c r="H103" s="23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</row>
    <row r="104" spans="1:8" ht="11.25">
      <c r="A104" s="4"/>
      <c r="B104" s="4" t="s">
        <v>9</v>
      </c>
      <c r="C104" s="4" t="s">
        <v>10</v>
      </c>
      <c r="D104" s="14">
        <v>229500.86</v>
      </c>
      <c r="E104" s="27">
        <f t="shared" si="0"/>
        <v>30459.99867277191</v>
      </c>
      <c r="F104" s="18">
        <f>F105+F118</f>
        <v>16005.220000000001</v>
      </c>
      <c r="G104" s="32">
        <f>F104/E104*100</f>
        <v>52.54504496845895</v>
      </c>
      <c r="H104" s="45"/>
    </row>
    <row r="105" spans="1:8" ht="11.25">
      <c r="A105" s="4"/>
      <c r="B105" s="4" t="s">
        <v>11</v>
      </c>
      <c r="C105" s="4" t="s">
        <v>12</v>
      </c>
      <c r="D105" s="14">
        <v>228521.37</v>
      </c>
      <c r="E105" s="27">
        <f t="shared" si="0"/>
        <v>30329.998009157873</v>
      </c>
      <c r="F105" s="18">
        <f>F106+F107+F112+F117</f>
        <v>15955.220000000001</v>
      </c>
      <c r="G105" s="32">
        <f>F105/E105*100</f>
        <v>52.60541064058911</v>
      </c>
      <c r="H105" s="45"/>
    </row>
    <row r="106" spans="1:8" ht="11.25">
      <c r="A106" s="4"/>
      <c r="B106" s="4" t="s">
        <v>13</v>
      </c>
      <c r="C106" s="4" t="s">
        <v>14</v>
      </c>
      <c r="D106" s="14">
        <v>2486.4</v>
      </c>
      <c r="E106" s="27">
        <f t="shared" si="0"/>
        <v>330.0019908421262</v>
      </c>
      <c r="F106" s="18"/>
      <c r="G106" s="32"/>
      <c r="H106" s="45"/>
    </row>
    <row r="107" spans="1:8" ht="11.25">
      <c r="A107" s="4"/>
      <c r="B107" s="4" t="s">
        <v>15</v>
      </c>
      <c r="C107" s="4" t="s">
        <v>16</v>
      </c>
      <c r="D107" s="14">
        <v>207198.68</v>
      </c>
      <c r="E107" s="27">
        <f t="shared" si="0"/>
        <v>27499.99070940341</v>
      </c>
      <c r="F107" s="18">
        <f>F108+F109+F110+F111</f>
        <v>14847.01</v>
      </c>
      <c r="G107" s="32">
        <f>F107/E107*100</f>
        <v>53.989145512413494</v>
      </c>
      <c r="H107" s="45"/>
    </row>
    <row r="108" spans="1:8" ht="22.5">
      <c r="A108" s="4"/>
      <c r="B108" s="63">
        <v>3221</v>
      </c>
      <c r="C108" s="63" t="s">
        <v>134</v>
      </c>
      <c r="D108" s="14"/>
      <c r="E108" s="27"/>
      <c r="F108" s="46">
        <v>1911.43</v>
      </c>
      <c r="G108" s="32"/>
      <c r="H108" s="45"/>
    </row>
    <row r="109" spans="1:8" ht="11.25">
      <c r="A109" s="4"/>
      <c r="B109" s="63">
        <v>3222</v>
      </c>
      <c r="C109" s="63" t="s">
        <v>135</v>
      </c>
      <c r="D109" s="14"/>
      <c r="E109" s="27"/>
      <c r="F109" s="46">
        <v>11832.28</v>
      </c>
      <c r="G109" s="32"/>
      <c r="H109" s="45"/>
    </row>
    <row r="110" spans="1:8" ht="11.25">
      <c r="A110" s="4"/>
      <c r="B110" s="63">
        <v>3223</v>
      </c>
      <c r="C110" s="63" t="s">
        <v>136</v>
      </c>
      <c r="D110" s="14"/>
      <c r="E110" s="27"/>
      <c r="F110" s="46">
        <v>953.3</v>
      </c>
      <c r="G110" s="32"/>
      <c r="H110" s="45"/>
    </row>
    <row r="111" spans="1:8" ht="22.5">
      <c r="A111" s="4"/>
      <c r="B111" s="63">
        <v>3224</v>
      </c>
      <c r="C111" s="63" t="s">
        <v>137</v>
      </c>
      <c r="D111" s="14"/>
      <c r="E111" s="27"/>
      <c r="F111" s="46">
        <v>150</v>
      </c>
      <c r="G111" s="32"/>
      <c r="H111" s="45"/>
    </row>
    <row r="112" spans="1:8" ht="11.25">
      <c r="A112" s="4"/>
      <c r="B112" s="4" t="s">
        <v>17</v>
      </c>
      <c r="C112" s="4" t="s">
        <v>18</v>
      </c>
      <c r="D112" s="14">
        <v>16877.31</v>
      </c>
      <c r="E112" s="27">
        <f t="shared" si="0"/>
        <v>2240.0039816842523</v>
      </c>
      <c r="F112" s="18">
        <f>F113+F114+F115+F116</f>
        <v>1108.21</v>
      </c>
      <c r="G112" s="32">
        <f>F112/E112*100</f>
        <v>49.473572773149286</v>
      </c>
      <c r="H112" s="45"/>
    </row>
    <row r="113" spans="1:8" ht="11.25">
      <c r="A113" s="4"/>
      <c r="B113" s="63">
        <v>3234</v>
      </c>
      <c r="C113" s="63" t="s">
        <v>142</v>
      </c>
      <c r="D113" s="14"/>
      <c r="E113" s="27"/>
      <c r="F113" s="46">
        <v>750</v>
      </c>
      <c r="G113" s="32"/>
      <c r="H113" s="45"/>
    </row>
    <row r="114" spans="1:8" ht="11.25">
      <c r="A114" s="4"/>
      <c r="B114" s="63">
        <v>3235</v>
      </c>
      <c r="C114" s="63" t="s">
        <v>143</v>
      </c>
      <c r="D114" s="14"/>
      <c r="E114" s="27"/>
      <c r="F114" s="46">
        <v>26.52</v>
      </c>
      <c r="G114" s="32"/>
      <c r="H114" s="45"/>
    </row>
    <row r="115" spans="1:8" ht="9.75" customHeight="1">
      <c r="A115" s="4"/>
      <c r="B115" s="63">
        <v>3236</v>
      </c>
      <c r="C115" s="63" t="s">
        <v>144</v>
      </c>
      <c r="D115" s="14"/>
      <c r="E115" s="27"/>
      <c r="F115" s="46">
        <v>231.69</v>
      </c>
      <c r="G115" s="32"/>
      <c r="H115" s="45"/>
    </row>
    <row r="116" spans="1:8" ht="11.25">
      <c r="A116" s="4"/>
      <c r="B116" s="63">
        <v>3238</v>
      </c>
      <c r="C116" s="63" t="s">
        <v>146</v>
      </c>
      <c r="D116" s="14"/>
      <c r="E116" s="27"/>
      <c r="F116" s="46">
        <v>100</v>
      </c>
      <c r="G116" s="32"/>
      <c r="H116" s="45"/>
    </row>
    <row r="117" spans="1:8" ht="11.25">
      <c r="A117" s="4"/>
      <c r="B117" s="4" t="s">
        <v>19</v>
      </c>
      <c r="C117" s="4" t="s">
        <v>20</v>
      </c>
      <c r="D117" s="14">
        <v>1958.98</v>
      </c>
      <c r="E117" s="27">
        <f t="shared" si="0"/>
        <v>260.0013272280841</v>
      </c>
      <c r="F117" s="18"/>
      <c r="G117" s="32"/>
      <c r="H117" s="45"/>
    </row>
    <row r="118" spans="1:8" ht="11.25">
      <c r="A118" s="4"/>
      <c r="B118" s="4" t="s">
        <v>21</v>
      </c>
      <c r="C118" s="4" t="s">
        <v>22</v>
      </c>
      <c r="D118" s="14">
        <v>979.49</v>
      </c>
      <c r="E118" s="27">
        <f t="shared" si="0"/>
        <v>130.00066361404205</v>
      </c>
      <c r="F118" s="18">
        <f>F119</f>
        <v>50</v>
      </c>
      <c r="G118" s="32">
        <f>F118/E118*100</f>
        <v>38.4613421270253</v>
      </c>
      <c r="H118" s="45"/>
    </row>
    <row r="119" spans="1:8" ht="11.25">
      <c r="A119" s="4"/>
      <c r="B119" s="4" t="s">
        <v>23</v>
      </c>
      <c r="C119" s="4" t="s">
        <v>24</v>
      </c>
      <c r="D119" s="14">
        <v>979.49</v>
      </c>
      <c r="E119" s="27">
        <f t="shared" si="0"/>
        <v>130.00066361404205</v>
      </c>
      <c r="F119" s="18">
        <f>F120</f>
        <v>50</v>
      </c>
      <c r="G119" s="32">
        <f>F119/E119*100</f>
        <v>38.4613421270253</v>
      </c>
      <c r="H119" s="45"/>
    </row>
    <row r="120" spans="1:8" ht="22.5">
      <c r="A120" s="4"/>
      <c r="B120" s="63">
        <v>3431</v>
      </c>
      <c r="C120" s="63" t="s">
        <v>150</v>
      </c>
      <c r="D120" s="14"/>
      <c r="E120" s="27"/>
      <c r="F120" s="46">
        <v>50</v>
      </c>
      <c r="G120" s="32"/>
      <c r="H120" s="45"/>
    </row>
    <row r="121" spans="1:8" ht="22.5">
      <c r="A121" s="4"/>
      <c r="B121" s="4" t="s">
        <v>58</v>
      </c>
      <c r="C121" s="4" t="s">
        <v>59</v>
      </c>
      <c r="D121" s="14">
        <v>9041.4</v>
      </c>
      <c r="E121" s="27">
        <f t="shared" si="0"/>
        <v>1199.9999999999998</v>
      </c>
      <c r="F121" s="18"/>
      <c r="G121" s="32"/>
      <c r="H121" s="45"/>
    </row>
    <row r="122" spans="1:8" ht="22.5">
      <c r="A122" s="4"/>
      <c r="B122" s="4" t="s">
        <v>60</v>
      </c>
      <c r="C122" s="4" t="s">
        <v>61</v>
      </c>
      <c r="D122" s="14">
        <v>9041.4</v>
      </c>
      <c r="E122" s="27">
        <f t="shared" si="0"/>
        <v>1199.9999999999998</v>
      </c>
      <c r="F122" s="18"/>
      <c r="G122" s="32"/>
      <c r="H122" s="45"/>
    </row>
    <row r="123" spans="1:7" ht="11.25">
      <c r="A123" s="4"/>
      <c r="B123" s="4" t="s">
        <v>62</v>
      </c>
      <c r="C123" s="4" t="s">
        <v>63</v>
      </c>
      <c r="D123" s="14">
        <v>9041.4</v>
      </c>
      <c r="E123" s="27">
        <f t="shared" si="0"/>
        <v>1199.9999999999998</v>
      </c>
      <c r="F123" s="18"/>
      <c r="G123" s="32"/>
    </row>
    <row r="124" spans="1:45" s="72" customFormat="1" ht="11.25">
      <c r="A124" s="42" t="s">
        <v>66</v>
      </c>
      <c r="B124" s="91" t="s">
        <v>67</v>
      </c>
      <c r="C124" s="92"/>
      <c r="D124" s="43">
        <v>210446.13</v>
      </c>
      <c r="E124" s="44">
        <f aca="true" t="shared" si="1" ref="E124:E138">D124/$A$2</f>
        <v>27931.001393589486</v>
      </c>
      <c r="F124" s="33">
        <f>F127</f>
        <v>12738.14</v>
      </c>
      <c r="G124" s="50">
        <f>F124/E124*100</f>
        <v>45.60574044768607</v>
      </c>
      <c r="H124" s="80">
        <f>F125+F126-F124</f>
        <v>3237.920000000002</v>
      </c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</row>
    <row r="125" spans="1:45" s="72" customFormat="1" ht="33.75">
      <c r="A125" s="5"/>
      <c r="B125" s="63">
        <v>6361</v>
      </c>
      <c r="C125" s="63" t="s">
        <v>172</v>
      </c>
      <c r="D125" s="14"/>
      <c r="E125" s="27"/>
      <c r="F125" s="46">
        <v>10719.78</v>
      </c>
      <c r="G125" s="32"/>
      <c r="H125" s="4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</row>
    <row r="126" spans="1:45" s="72" customFormat="1" ht="11.25">
      <c r="A126" s="5"/>
      <c r="B126" s="63">
        <v>6526</v>
      </c>
      <c r="C126" s="63" t="s">
        <v>175</v>
      </c>
      <c r="D126" s="14"/>
      <c r="E126" s="27"/>
      <c r="F126" s="46">
        <v>5256.28</v>
      </c>
      <c r="G126" s="32"/>
      <c r="H126" s="4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</row>
    <row r="127" spans="1:8" ht="11.25">
      <c r="A127" s="4"/>
      <c r="B127" s="4" t="s">
        <v>9</v>
      </c>
      <c r="C127" s="4" t="s">
        <v>10</v>
      </c>
      <c r="D127" s="14">
        <v>210446.13</v>
      </c>
      <c r="E127" s="27">
        <f t="shared" si="1"/>
        <v>27931.001393589486</v>
      </c>
      <c r="F127" s="18">
        <f>F128+F135</f>
        <v>12738.14</v>
      </c>
      <c r="G127" s="32">
        <f>F127/E127*100</f>
        <v>45.60574044768607</v>
      </c>
      <c r="H127" s="45"/>
    </row>
    <row r="128" spans="1:8" ht="11.25">
      <c r="A128" s="4"/>
      <c r="B128" s="4" t="s">
        <v>35</v>
      </c>
      <c r="C128" s="4" t="s">
        <v>36</v>
      </c>
      <c r="D128" s="14">
        <v>192875.67</v>
      </c>
      <c r="E128" s="27">
        <f t="shared" si="1"/>
        <v>25599.000597252638</v>
      </c>
      <c r="F128" s="18">
        <f>F129+F132++F133</f>
        <v>11415.119999999999</v>
      </c>
      <c r="G128" s="32">
        <f>F128/E128*100</f>
        <v>44.59205333674278</v>
      </c>
      <c r="H128" s="45"/>
    </row>
    <row r="129" spans="1:8" ht="11.25">
      <c r="A129" s="4"/>
      <c r="B129" s="4" t="s">
        <v>37</v>
      </c>
      <c r="C129" s="4" t="s">
        <v>38</v>
      </c>
      <c r="D129" s="14">
        <v>158224.5</v>
      </c>
      <c r="E129" s="27">
        <f t="shared" si="1"/>
        <v>21000</v>
      </c>
      <c r="F129" s="18">
        <f>F130+F131</f>
        <v>10338.47</v>
      </c>
      <c r="G129" s="32">
        <f>F129/E129*100</f>
        <v>49.23080952380952</v>
      </c>
      <c r="H129" s="45"/>
    </row>
    <row r="130" spans="1:8" ht="11.25">
      <c r="A130" s="4"/>
      <c r="B130" s="63">
        <v>3111</v>
      </c>
      <c r="C130" s="63" t="s">
        <v>154</v>
      </c>
      <c r="D130" s="14"/>
      <c r="E130" s="27"/>
      <c r="F130" s="46">
        <v>10320.06</v>
      </c>
      <c r="G130" s="32"/>
      <c r="H130" s="45"/>
    </row>
    <row r="131" spans="1:8" ht="11.25">
      <c r="A131" s="4"/>
      <c r="B131" s="63">
        <v>3113</v>
      </c>
      <c r="C131" s="63" t="s">
        <v>155</v>
      </c>
      <c r="D131" s="14"/>
      <c r="E131" s="27"/>
      <c r="F131" s="46">
        <v>18.41</v>
      </c>
      <c r="G131" s="32"/>
      <c r="H131" s="45"/>
    </row>
    <row r="132" spans="1:8" ht="11.25">
      <c r="A132" s="4"/>
      <c r="B132" s="4" t="s">
        <v>39</v>
      </c>
      <c r="C132" s="4" t="s">
        <v>40</v>
      </c>
      <c r="D132" s="14">
        <v>9041.4</v>
      </c>
      <c r="E132" s="27">
        <f t="shared" si="1"/>
        <v>1199.9999999999998</v>
      </c>
      <c r="F132" s="18"/>
      <c r="G132" s="32"/>
      <c r="H132" s="45"/>
    </row>
    <row r="133" spans="1:8" ht="11.25">
      <c r="A133" s="4"/>
      <c r="B133" s="4" t="s">
        <v>41</v>
      </c>
      <c r="C133" s="4" t="s">
        <v>42</v>
      </c>
      <c r="D133" s="14">
        <v>25609.77</v>
      </c>
      <c r="E133" s="27">
        <f t="shared" si="1"/>
        <v>3399.000597252638</v>
      </c>
      <c r="F133" s="18">
        <f>F134</f>
        <v>1076.65</v>
      </c>
      <c r="G133" s="32">
        <f>F133/E133*100</f>
        <v>31.67548722616408</v>
      </c>
      <c r="H133" s="45"/>
    </row>
    <row r="134" spans="1:8" ht="22.5">
      <c r="A134" s="4"/>
      <c r="B134" s="63">
        <v>3132</v>
      </c>
      <c r="C134" s="63" t="s">
        <v>157</v>
      </c>
      <c r="D134" s="14"/>
      <c r="E134" s="27"/>
      <c r="F134" s="46">
        <v>1076.65</v>
      </c>
      <c r="G134" s="32"/>
      <c r="H134" s="45"/>
    </row>
    <row r="135" spans="1:8" ht="11.25">
      <c r="A135" s="4"/>
      <c r="B135" s="4" t="s">
        <v>11</v>
      </c>
      <c r="C135" s="4" t="s">
        <v>12</v>
      </c>
      <c r="D135" s="14">
        <v>17570.46</v>
      </c>
      <c r="E135" s="27">
        <f t="shared" si="1"/>
        <v>2332.0007963368503</v>
      </c>
      <c r="F135" s="18">
        <f>F136+F138</f>
        <v>1323.02</v>
      </c>
      <c r="G135" s="32">
        <f>F135/E135*100</f>
        <v>56.733256784398364</v>
      </c>
      <c r="H135" s="45"/>
    </row>
    <row r="136" spans="1:7" ht="11.25">
      <c r="A136" s="4"/>
      <c r="B136" s="4" t="s">
        <v>13</v>
      </c>
      <c r="C136" s="4" t="s">
        <v>14</v>
      </c>
      <c r="D136" s="14">
        <v>10774.35</v>
      </c>
      <c r="E136" s="27">
        <f t="shared" si="1"/>
        <v>1430.0019908421261</v>
      </c>
      <c r="F136" s="18">
        <f>F137</f>
        <v>1323.02</v>
      </c>
      <c r="G136" s="32">
        <f>F136/E136*100</f>
        <v>92.51875231452478</v>
      </c>
    </row>
    <row r="137" spans="1:7" ht="22.5">
      <c r="A137" s="4"/>
      <c r="B137" s="63">
        <v>3212</v>
      </c>
      <c r="C137" s="63" t="s">
        <v>158</v>
      </c>
      <c r="D137" s="14"/>
      <c r="E137" s="27"/>
      <c r="F137" s="46">
        <v>1323.02</v>
      </c>
      <c r="G137" s="32"/>
    </row>
    <row r="138" spans="1:7" ht="11.25">
      <c r="A138" s="4"/>
      <c r="B138" s="4" t="s">
        <v>15</v>
      </c>
      <c r="C138" s="4" t="s">
        <v>16</v>
      </c>
      <c r="D138" s="14">
        <v>6796.11</v>
      </c>
      <c r="E138" s="27">
        <f t="shared" si="1"/>
        <v>901.9988054947241</v>
      </c>
      <c r="F138" s="18"/>
      <c r="G138" s="32"/>
    </row>
    <row r="139" spans="1:45" s="72" customFormat="1" ht="11.25">
      <c r="A139" s="42" t="s">
        <v>68</v>
      </c>
      <c r="B139" s="91" t="s">
        <v>69</v>
      </c>
      <c r="C139" s="92"/>
      <c r="D139" s="43">
        <v>59522.55</v>
      </c>
      <c r="E139" s="44">
        <f aca="true" t="shared" si="2" ref="E139:E145">D139/$A$2</f>
        <v>7900</v>
      </c>
      <c r="F139" s="33"/>
      <c r="G139" s="50"/>
      <c r="H139" s="4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</row>
    <row r="140" spans="1:8" ht="11.25">
      <c r="A140" s="4"/>
      <c r="B140" s="4" t="s">
        <v>9</v>
      </c>
      <c r="C140" s="4" t="s">
        <v>10</v>
      </c>
      <c r="D140" s="14">
        <v>19589.7</v>
      </c>
      <c r="E140" s="27">
        <f t="shared" si="2"/>
        <v>2600</v>
      </c>
      <c r="F140" s="18"/>
      <c r="G140" s="32"/>
      <c r="H140" s="45"/>
    </row>
    <row r="141" spans="1:8" ht="22.5">
      <c r="A141" s="4"/>
      <c r="B141" s="4" t="s">
        <v>27</v>
      </c>
      <c r="C141" s="4" t="s">
        <v>28</v>
      </c>
      <c r="D141" s="14">
        <v>19589.7</v>
      </c>
      <c r="E141" s="27">
        <f t="shared" si="2"/>
        <v>2600</v>
      </c>
      <c r="F141" s="18"/>
      <c r="G141" s="32"/>
      <c r="H141" s="45"/>
    </row>
    <row r="142" spans="1:8" ht="22.5">
      <c r="A142" s="4"/>
      <c r="B142" s="4" t="s">
        <v>29</v>
      </c>
      <c r="C142" s="4" t="s">
        <v>30</v>
      </c>
      <c r="D142" s="14">
        <v>19589.7</v>
      </c>
      <c r="E142" s="27">
        <f t="shared" si="2"/>
        <v>2600</v>
      </c>
      <c r="F142" s="18"/>
      <c r="G142" s="32"/>
      <c r="H142" s="45"/>
    </row>
    <row r="143" spans="1:8" ht="22.5">
      <c r="A143" s="4"/>
      <c r="B143" s="4" t="s">
        <v>58</v>
      </c>
      <c r="C143" s="4" t="s">
        <v>59</v>
      </c>
      <c r="D143" s="14">
        <v>39932.85</v>
      </c>
      <c r="E143" s="27">
        <f t="shared" si="2"/>
        <v>5299.999999999999</v>
      </c>
      <c r="F143" s="18"/>
      <c r="G143" s="32"/>
      <c r="H143" s="45"/>
    </row>
    <row r="144" spans="1:8" ht="22.5">
      <c r="A144" s="4"/>
      <c r="B144" s="4" t="s">
        <v>60</v>
      </c>
      <c r="C144" s="4" t="s">
        <v>61</v>
      </c>
      <c r="D144" s="14">
        <v>39932.85</v>
      </c>
      <c r="E144" s="27">
        <f t="shared" si="2"/>
        <v>5299.999999999999</v>
      </c>
      <c r="F144" s="18"/>
      <c r="G144" s="32"/>
      <c r="H144" s="45"/>
    </row>
    <row r="145" spans="1:7" ht="9.75" customHeight="1">
      <c r="A145" s="4"/>
      <c r="B145" s="4" t="s">
        <v>64</v>
      </c>
      <c r="C145" s="4" t="s">
        <v>65</v>
      </c>
      <c r="D145" s="14">
        <v>39932.85</v>
      </c>
      <c r="E145" s="27">
        <f t="shared" si="2"/>
        <v>5299.999999999999</v>
      </c>
      <c r="F145" s="18"/>
      <c r="G145" s="32"/>
    </row>
    <row r="146" spans="1:45" s="72" customFormat="1" ht="11.25">
      <c r="A146" s="42" t="s">
        <v>70</v>
      </c>
      <c r="B146" s="91" t="s">
        <v>71</v>
      </c>
      <c r="C146" s="92"/>
      <c r="D146" s="43">
        <v>15069</v>
      </c>
      <c r="E146" s="44">
        <f>D146/$A$2</f>
        <v>2000</v>
      </c>
      <c r="F146" s="33">
        <f>F148</f>
        <v>577.92</v>
      </c>
      <c r="G146" s="50">
        <f>F146/E146*100</f>
        <v>28.896</v>
      </c>
      <c r="H146" s="80">
        <f>F147-F146</f>
        <v>650.18</v>
      </c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</row>
    <row r="147" spans="1:45" s="72" customFormat="1" ht="33.75">
      <c r="A147" s="5"/>
      <c r="B147" s="63">
        <v>6361</v>
      </c>
      <c r="C147" s="63" t="s">
        <v>172</v>
      </c>
      <c r="D147" s="14"/>
      <c r="E147" s="27"/>
      <c r="F147" s="46">
        <v>1228.1</v>
      </c>
      <c r="G147" s="32"/>
      <c r="H147" s="4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</row>
    <row r="148" spans="1:8" ht="11.25">
      <c r="A148" s="4"/>
      <c r="B148" s="4" t="s">
        <v>9</v>
      </c>
      <c r="C148" s="4" t="s">
        <v>10</v>
      </c>
      <c r="D148" s="14">
        <v>15069</v>
      </c>
      <c r="E148" s="27">
        <f>D148/$A$2</f>
        <v>2000</v>
      </c>
      <c r="F148" s="18">
        <f>F149</f>
        <v>577.92</v>
      </c>
      <c r="G148" s="32">
        <f>F148/E148*100</f>
        <v>28.896</v>
      </c>
      <c r="H148" s="45"/>
    </row>
    <row r="149" spans="1:8" ht="11.25">
      <c r="A149" s="4"/>
      <c r="B149" s="4" t="s">
        <v>11</v>
      </c>
      <c r="C149" s="4" t="s">
        <v>12</v>
      </c>
      <c r="D149" s="14">
        <v>15069</v>
      </c>
      <c r="E149" s="27">
        <f>D149/$A$2</f>
        <v>2000</v>
      </c>
      <c r="F149" s="18">
        <f>F150</f>
        <v>577.92</v>
      </c>
      <c r="G149" s="32">
        <f>F149/E149*100</f>
        <v>28.896</v>
      </c>
      <c r="H149" s="45"/>
    </row>
    <row r="150" spans="1:7" ht="11.25">
      <c r="A150" s="4"/>
      <c r="B150" s="4" t="s">
        <v>17</v>
      </c>
      <c r="C150" s="4" t="s">
        <v>18</v>
      </c>
      <c r="D150" s="14">
        <v>15069</v>
      </c>
      <c r="E150" s="27">
        <f>D150/$A$2</f>
        <v>2000</v>
      </c>
      <c r="F150" s="18">
        <f>F151</f>
        <v>577.92</v>
      </c>
      <c r="G150" s="32">
        <f>F150/E150*100</f>
        <v>28.896</v>
      </c>
    </row>
    <row r="151" spans="1:7" ht="11.25">
      <c r="A151" s="4"/>
      <c r="B151" s="63">
        <v>3237</v>
      </c>
      <c r="C151" s="63" t="s">
        <v>145</v>
      </c>
      <c r="D151" s="14"/>
      <c r="E151" s="27"/>
      <c r="F151" s="46">
        <v>577.92</v>
      </c>
      <c r="G151" s="32"/>
    </row>
    <row r="152" spans="1:45" s="72" customFormat="1" ht="11.25">
      <c r="A152" s="42" t="s">
        <v>72</v>
      </c>
      <c r="B152" s="91" t="s">
        <v>73</v>
      </c>
      <c r="C152" s="92"/>
      <c r="D152" s="43">
        <v>3993.29</v>
      </c>
      <c r="E152" s="44">
        <f>D152/$A$2</f>
        <v>530.0006636140421</v>
      </c>
      <c r="F152" s="33">
        <f>F153</f>
        <v>644.47</v>
      </c>
      <c r="G152" s="50">
        <f>F152/E152*100</f>
        <v>121.59796095450118</v>
      </c>
      <c r="H152" s="80">
        <f>0-F152</f>
        <v>-644.47</v>
      </c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</row>
    <row r="153" spans="1:8" ht="11.25">
      <c r="A153" s="4"/>
      <c r="B153" s="4" t="s">
        <v>9</v>
      </c>
      <c r="C153" s="4" t="s">
        <v>10</v>
      </c>
      <c r="D153" s="14">
        <v>3993.29</v>
      </c>
      <c r="E153" s="27">
        <f>D153/$A$2</f>
        <v>530.0006636140421</v>
      </c>
      <c r="F153" s="18">
        <f>F154</f>
        <v>644.47</v>
      </c>
      <c r="G153" s="32">
        <f>F153/E153*100</f>
        <v>121.59796095450118</v>
      </c>
      <c r="H153" s="45"/>
    </row>
    <row r="154" spans="1:8" ht="11.25">
      <c r="A154" s="4"/>
      <c r="B154" s="4" t="s">
        <v>11</v>
      </c>
      <c r="C154" s="4" t="s">
        <v>12</v>
      </c>
      <c r="D154" s="14">
        <v>3993.29</v>
      </c>
      <c r="E154" s="27">
        <f>D154/$A$2</f>
        <v>530.0006636140421</v>
      </c>
      <c r="F154" s="18">
        <f>F155+F157</f>
        <v>644.47</v>
      </c>
      <c r="G154" s="32">
        <f>F154/E154*100</f>
        <v>121.59796095450118</v>
      </c>
      <c r="H154" s="45"/>
    </row>
    <row r="155" spans="1:7" ht="11.25">
      <c r="A155" s="6"/>
      <c r="B155" s="63">
        <v>323</v>
      </c>
      <c r="C155" s="63" t="s">
        <v>18</v>
      </c>
      <c r="D155" s="13"/>
      <c r="E155" s="27"/>
      <c r="F155" s="46">
        <f>F156</f>
        <v>312</v>
      </c>
      <c r="G155" s="32"/>
    </row>
    <row r="156" spans="1:7" ht="22.5">
      <c r="A156" s="6"/>
      <c r="B156" s="63">
        <v>3231</v>
      </c>
      <c r="C156" s="63" t="s">
        <v>140</v>
      </c>
      <c r="D156" s="13"/>
      <c r="E156" s="27"/>
      <c r="F156" s="46">
        <v>312</v>
      </c>
      <c r="G156" s="32"/>
    </row>
    <row r="157" spans="1:7" ht="11.25">
      <c r="A157" s="4"/>
      <c r="B157" s="4" t="s">
        <v>19</v>
      </c>
      <c r="C157" s="4" t="s">
        <v>20</v>
      </c>
      <c r="D157" s="14">
        <v>3993.29</v>
      </c>
      <c r="E157" s="27">
        <f>D157/$A$2</f>
        <v>530.0006636140421</v>
      </c>
      <c r="F157" s="18">
        <f>F158</f>
        <v>332.47</v>
      </c>
      <c r="G157" s="32">
        <f>F157/E157*100</f>
        <v>62.73011013475105</v>
      </c>
    </row>
    <row r="158" spans="1:7" ht="22.5">
      <c r="A158" s="4"/>
      <c r="B158" s="63">
        <v>3299</v>
      </c>
      <c r="C158" s="63" t="s">
        <v>149</v>
      </c>
      <c r="D158" s="14"/>
      <c r="E158" s="27"/>
      <c r="F158" s="46">
        <v>332.47</v>
      </c>
      <c r="G158" s="32"/>
    </row>
    <row r="159" spans="1:45" s="72" customFormat="1" ht="20.25" customHeight="1">
      <c r="A159" s="42" t="s">
        <v>74</v>
      </c>
      <c r="B159" s="91" t="s">
        <v>75</v>
      </c>
      <c r="C159" s="92"/>
      <c r="D159" s="43">
        <v>2034.32</v>
      </c>
      <c r="E159" s="44">
        <f>D159/$A$2</f>
        <v>270.000663614042</v>
      </c>
      <c r="F159" s="33"/>
      <c r="G159" s="50"/>
      <c r="H159" s="80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</row>
    <row r="160" spans="1:8" ht="11.25">
      <c r="A160" s="4"/>
      <c r="B160" s="4" t="s">
        <v>9</v>
      </c>
      <c r="C160" s="4" t="s">
        <v>10</v>
      </c>
      <c r="D160" s="14">
        <v>2034.32</v>
      </c>
      <c r="E160" s="27">
        <f>D160/$A$2</f>
        <v>270.000663614042</v>
      </c>
      <c r="F160" s="18"/>
      <c r="G160" s="32"/>
      <c r="H160" s="45"/>
    </row>
    <row r="161" spans="1:8" ht="11.25">
      <c r="A161" s="4"/>
      <c r="B161" s="4" t="s">
        <v>11</v>
      </c>
      <c r="C161" s="4" t="s">
        <v>12</v>
      </c>
      <c r="D161" s="14">
        <v>2034.32</v>
      </c>
      <c r="E161" s="27">
        <f>D161/$A$2</f>
        <v>270.000663614042</v>
      </c>
      <c r="F161" s="18"/>
      <c r="G161" s="32"/>
      <c r="H161" s="45"/>
    </row>
    <row r="162" spans="1:7" ht="11.25">
      <c r="A162" s="4"/>
      <c r="B162" s="4" t="s">
        <v>15</v>
      </c>
      <c r="C162" s="4" t="s">
        <v>16</v>
      </c>
      <c r="D162" s="14">
        <v>2034.32</v>
      </c>
      <c r="E162" s="27">
        <f>D162/$A$2</f>
        <v>270.000663614042</v>
      </c>
      <c r="F162" s="18"/>
      <c r="G162" s="32"/>
    </row>
    <row r="163" spans="1:45" s="72" customFormat="1" ht="11.25">
      <c r="A163" s="42" t="s">
        <v>76</v>
      </c>
      <c r="B163" s="91" t="s">
        <v>77</v>
      </c>
      <c r="C163" s="92"/>
      <c r="D163" s="43">
        <v>7007.09</v>
      </c>
      <c r="E163" s="44">
        <f>D163/$A$2</f>
        <v>930.0006636140421</v>
      </c>
      <c r="F163" s="33">
        <f>F165</f>
        <v>100</v>
      </c>
      <c r="G163" s="50">
        <f>F163/E163*100</f>
        <v>10.752680499322828</v>
      </c>
      <c r="H163" s="80">
        <f>F164-F163</f>
        <v>0</v>
      </c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</row>
    <row r="164" spans="1:45" s="72" customFormat="1" ht="33.75">
      <c r="A164" s="5"/>
      <c r="B164" s="63">
        <v>6711</v>
      </c>
      <c r="C164" s="63" t="s">
        <v>170</v>
      </c>
      <c r="D164" s="14"/>
      <c r="E164" s="27"/>
      <c r="F164" s="46">
        <v>100</v>
      </c>
      <c r="G164" s="32"/>
      <c r="H164" s="4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</row>
    <row r="165" spans="1:8" ht="11.25">
      <c r="A165" s="4"/>
      <c r="B165" s="4" t="s">
        <v>9</v>
      </c>
      <c r="C165" s="4" t="s">
        <v>10</v>
      </c>
      <c r="D165" s="14">
        <v>7007.09</v>
      </c>
      <c r="E165" s="27">
        <f>D165/$A$2</f>
        <v>930.0006636140421</v>
      </c>
      <c r="F165" s="18">
        <f>F166</f>
        <v>100</v>
      </c>
      <c r="G165" s="32">
        <f>F165/E165*100</f>
        <v>10.752680499322828</v>
      </c>
      <c r="H165" s="45"/>
    </row>
    <row r="166" spans="1:8" ht="11.25">
      <c r="A166" s="4"/>
      <c r="B166" s="4" t="s">
        <v>11</v>
      </c>
      <c r="C166" s="4" t="s">
        <v>12</v>
      </c>
      <c r="D166" s="14">
        <v>7007.09</v>
      </c>
      <c r="E166" s="27">
        <f>D166/$A$2</f>
        <v>930.0006636140421</v>
      </c>
      <c r="F166" s="18">
        <f>F167+F169</f>
        <v>100</v>
      </c>
      <c r="G166" s="32">
        <f>F166/E166*100</f>
        <v>10.752680499322828</v>
      </c>
      <c r="H166" s="45"/>
    </row>
    <row r="167" spans="1:7" ht="11.25">
      <c r="A167" s="6"/>
      <c r="B167" s="63">
        <v>323</v>
      </c>
      <c r="C167" s="63" t="s">
        <v>18</v>
      </c>
      <c r="D167" s="13"/>
      <c r="E167" s="27"/>
      <c r="F167" s="46">
        <v>100</v>
      </c>
      <c r="G167" s="32"/>
    </row>
    <row r="168" spans="1:7" ht="22.5">
      <c r="A168" s="6"/>
      <c r="B168" s="63">
        <v>3231</v>
      </c>
      <c r="C168" s="63" t="s">
        <v>140</v>
      </c>
      <c r="D168" s="13"/>
      <c r="E168" s="27"/>
      <c r="F168" s="46">
        <v>100</v>
      </c>
      <c r="G168" s="32"/>
    </row>
    <row r="169" spans="1:7" ht="11.25">
      <c r="A169" s="4"/>
      <c r="B169" s="4" t="s">
        <v>19</v>
      </c>
      <c r="C169" s="4" t="s">
        <v>20</v>
      </c>
      <c r="D169" s="14">
        <v>7007.09</v>
      </c>
      <c r="E169" s="27">
        <f aca="true" t="shared" si="3" ref="E169:E174">D169/$A$2</f>
        <v>930.0006636140421</v>
      </c>
      <c r="F169" s="18"/>
      <c r="G169" s="32"/>
    </row>
    <row r="170" spans="1:45" s="72" customFormat="1" ht="11.25">
      <c r="A170" s="42" t="s">
        <v>78</v>
      </c>
      <c r="B170" s="91" t="s">
        <v>79</v>
      </c>
      <c r="C170" s="92"/>
      <c r="D170" s="43">
        <v>7534.5</v>
      </c>
      <c r="E170" s="44">
        <f t="shared" si="3"/>
        <v>1000</v>
      </c>
      <c r="F170" s="33"/>
      <c r="G170" s="50"/>
      <c r="H170" s="4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</row>
    <row r="171" spans="1:8" ht="11.25">
      <c r="A171" s="4"/>
      <c r="B171" s="4" t="s">
        <v>9</v>
      </c>
      <c r="C171" s="4" t="s">
        <v>10</v>
      </c>
      <c r="D171" s="14">
        <v>7534.5</v>
      </c>
      <c r="E171" s="27">
        <f t="shared" si="3"/>
        <v>1000</v>
      </c>
      <c r="F171" s="18"/>
      <c r="G171" s="32"/>
      <c r="H171" s="45"/>
    </row>
    <row r="172" spans="1:8" ht="11.25">
      <c r="A172" s="4"/>
      <c r="B172" s="4" t="s">
        <v>11</v>
      </c>
      <c r="C172" s="4" t="s">
        <v>12</v>
      </c>
      <c r="D172" s="14">
        <v>7534.5</v>
      </c>
      <c r="E172" s="27">
        <f t="shared" si="3"/>
        <v>1000</v>
      </c>
      <c r="F172" s="18"/>
      <c r="G172" s="32"/>
      <c r="H172" s="45"/>
    </row>
    <row r="173" spans="1:7" ht="11.25">
      <c r="A173" s="4"/>
      <c r="B173" s="4" t="s">
        <v>15</v>
      </c>
      <c r="C173" s="4" t="s">
        <v>16</v>
      </c>
      <c r="D173" s="14">
        <v>7534.5</v>
      </c>
      <c r="E173" s="27">
        <f t="shared" si="3"/>
        <v>1000</v>
      </c>
      <c r="F173" s="18"/>
      <c r="G173" s="32"/>
    </row>
    <row r="174" spans="1:8" s="56" customFormat="1" ht="11.25">
      <c r="A174" s="34" t="s">
        <v>80</v>
      </c>
      <c r="B174" s="95" t="s">
        <v>48</v>
      </c>
      <c r="C174" s="96"/>
      <c r="D174" s="35">
        <v>16530.7</v>
      </c>
      <c r="E174" s="36">
        <f t="shared" si="3"/>
        <v>2194.000929059659</v>
      </c>
      <c r="F174" s="37">
        <f>F175+F186+F190</f>
        <v>1057.44</v>
      </c>
      <c r="G174" s="81">
        <f>F174/E174*100</f>
        <v>48.196880228907425</v>
      </c>
      <c r="H174" s="23"/>
    </row>
    <row r="175" spans="1:45" s="72" customFormat="1" ht="11.25">
      <c r="A175" s="42" t="s">
        <v>81</v>
      </c>
      <c r="B175" s="91" t="s">
        <v>82</v>
      </c>
      <c r="C175" s="92"/>
      <c r="D175" s="43">
        <v>16003.28</v>
      </c>
      <c r="E175" s="44">
        <f aca="true" t="shared" si="4" ref="E175:E185">D175/$A$2</f>
        <v>2124.0002654456166</v>
      </c>
      <c r="F175" s="33">
        <f>F177</f>
        <v>796.5</v>
      </c>
      <c r="G175" s="50">
        <f>F175/E175*100</f>
        <v>37.499995313460744</v>
      </c>
      <c r="H175" s="80">
        <f>F176-F175</f>
        <v>0</v>
      </c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</row>
    <row r="176" spans="1:45" s="72" customFormat="1" ht="33.75">
      <c r="A176" s="5"/>
      <c r="B176" s="63">
        <v>6711</v>
      </c>
      <c r="C176" s="63" t="s">
        <v>170</v>
      </c>
      <c r="D176" s="14"/>
      <c r="E176" s="27"/>
      <c r="F176" s="46">
        <v>796.5</v>
      </c>
      <c r="G176" s="32"/>
      <c r="H176" s="4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</row>
    <row r="177" spans="1:8" ht="11.25">
      <c r="A177" s="4"/>
      <c r="B177" s="4" t="s">
        <v>9</v>
      </c>
      <c r="C177" s="4" t="s">
        <v>10</v>
      </c>
      <c r="D177" s="14">
        <v>16003.28</v>
      </c>
      <c r="E177" s="27">
        <f t="shared" si="4"/>
        <v>2124.0002654456166</v>
      </c>
      <c r="F177" s="18">
        <f>F178+F184</f>
        <v>796.5</v>
      </c>
      <c r="G177" s="32">
        <f>F177/E177*100</f>
        <v>37.499995313460744</v>
      </c>
      <c r="H177" s="45"/>
    </row>
    <row r="178" spans="1:8" ht="11.25">
      <c r="A178" s="4"/>
      <c r="B178" s="4" t="s">
        <v>35</v>
      </c>
      <c r="C178" s="4" t="s">
        <v>36</v>
      </c>
      <c r="D178" s="14">
        <v>15551.21</v>
      </c>
      <c r="E178" s="27">
        <f t="shared" si="4"/>
        <v>2064.0002654456166</v>
      </c>
      <c r="F178" s="18">
        <f>F179+F181+F182</f>
        <v>796.5</v>
      </c>
      <c r="G178" s="32">
        <f>F178/E178*100</f>
        <v>38.59011131609695</v>
      </c>
      <c r="H178" s="45"/>
    </row>
    <row r="179" spans="1:8" ht="11.25">
      <c r="A179" s="4"/>
      <c r="B179" s="4" t="s">
        <v>37</v>
      </c>
      <c r="C179" s="4" t="s">
        <v>38</v>
      </c>
      <c r="D179" s="14">
        <v>12055.2</v>
      </c>
      <c r="E179" s="27">
        <f t="shared" si="4"/>
        <v>1600</v>
      </c>
      <c r="F179" s="18">
        <f>F180</f>
        <v>683.7</v>
      </c>
      <c r="G179" s="32">
        <f>F179/E179*100</f>
        <v>42.73125</v>
      </c>
      <c r="H179" s="45"/>
    </row>
    <row r="180" spans="1:8" ht="11.25">
      <c r="A180" s="4"/>
      <c r="B180" s="63">
        <v>3111</v>
      </c>
      <c r="C180" s="63" t="s">
        <v>154</v>
      </c>
      <c r="D180" s="14"/>
      <c r="E180" s="27"/>
      <c r="F180" s="46">
        <v>683.7</v>
      </c>
      <c r="G180" s="32"/>
      <c r="H180" s="45"/>
    </row>
    <row r="181" spans="1:8" ht="11.25">
      <c r="A181" s="4"/>
      <c r="B181" s="4" t="s">
        <v>39</v>
      </c>
      <c r="C181" s="4" t="s">
        <v>40</v>
      </c>
      <c r="D181" s="14">
        <v>1506.9</v>
      </c>
      <c r="E181" s="27">
        <f t="shared" si="4"/>
        <v>200</v>
      </c>
      <c r="F181" s="18"/>
      <c r="G181" s="32"/>
      <c r="H181" s="45"/>
    </row>
    <row r="182" spans="1:8" ht="11.25">
      <c r="A182" s="4"/>
      <c r="B182" s="4" t="s">
        <v>41</v>
      </c>
      <c r="C182" s="4" t="s">
        <v>42</v>
      </c>
      <c r="D182" s="14">
        <v>1989.11</v>
      </c>
      <c r="E182" s="27">
        <f t="shared" si="4"/>
        <v>264.0002654456168</v>
      </c>
      <c r="F182" s="18">
        <f>F183</f>
        <v>112.8</v>
      </c>
      <c r="G182" s="32">
        <f>F182/E182*100</f>
        <v>42.72722976607629</v>
      </c>
      <c r="H182" s="45"/>
    </row>
    <row r="183" spans="1:8" ht="22.5">
      <c r="A183" s="4"/>
      <c r="B183" s="63">
        <v>3132</v>
      </c>
      <c r="C183" s="63" t="s">
        <v>157</v>
      </c>
      <c r="D183" s="14"/>
      <c r="E183" s="27"/>
      <c r="F183" s="46">
        <v>112.8</v>
      </c>
      <c r="G183" s="32"/>
      <c r="H183" s="45"/>
    </row>
    <row r="184" spans="1:8" ht="11.25">
      <c r="A184" s="4"/>
      <c r="B184" s="4" t="s">
        <v>11</v>
      </c>
      <c r="C184" s="4" t="s">
        <v>12</v>
      </c>
      <c r="D184" s="14">
        <v>452.07</v>
      </c>
      <c r="E184" s="27">
        <f t="shared" si="4"/>
        <v>59.99999999999999</v>
      </c>
      <c r="F184" s="18"/>
      <c r="G184" s="32"/>
      <c r="H184" s="45"/>
    </row>
    <row r="185" spans="1:7" ht="11.25">
      <c r="A185" s="4"/>
      <c r="B185" s="4" t="s">
        <v>13</v>
      </c>
      <c r="C185" s="4" t="s">
        <v>14</v>
      </c>
      <c r="D185" s="14">
        <v>452.07</v>
      </c>
      <c r="E185" s="27">
        <f t="shared" si="4"/>
        <v>59.99999999999999</v>
      </c>
      <c r="F185" s="18"/>
      <c r="G185" s="32"/>
    </row>
    <row r="186" spans="1:45" s="72" customFormat="1" ht="11.25">
      <c r="A186" s="42" t="s">
        <v>83</v>
      </c>
      <c r="B186" s="91" t="s">
        <v>84</v>
      </c>
      <c r="C186" s="92"/>
      <c r="D186" s="43">
        <v>527.42</v>
      </c>
      <c r="E186" s="44">
        <f>D186/$A$2</f>
        <v>70.00066361404207</v>
      </c>
      <c r="F186" s="33"/>
      <c r="G186" s="50"/>
      <c r="H186" s="4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</row>
    <row r="187" spans="1:8" ht="11.25">
      <c r="A187" s="4"/>
      <c r="B187" s="4" t="s">
        <v>9</v>
      </c>
      <c r="C187" s="4" t="s">
        <v>10</v>
      </c>
      <c r="D187" s="14">
        <v>527.42</v>
      </c>
      <c r="E187" s="27">
        <f>D187/$A$2</f>
        <v>70.00066361404207</v>
      </c>
      <c r="F187" s="18"/>
      <c r="G187" s="32"/>
      <c r="H187" s="45"/>
    </row>
    <row r="188" spans="1:8" ht="11.25">
      <c r="A188" s="4"/>
      <c r="B188" s="4" t="s">
        <v>11</v>
      </c>
      <c r="C188" s="4" t="s">
        <v>12</v>
      </c>
      <c r="D188" s="14">
        <v>527.42</v>
      </c>
      <c r="E188" s="27">
        <f>D188/$A$2</f>
        <v>70.00066361404207</v>
      </c>
      <c r="F188" s="18"/>
      <c r="G188" s="32"/>
      <c r="H188" s="45"/>
    </row>
    <row r="189" spans="1:8" ht="11.25">
      <c r="A189" s="4"/>
      <c r="B189" s="4" t="s">
        <v>15</v>
      </c>
      <c r="C189" s="4" t="s">
        <v>16</v>
      </c>
      <c r="D189" s="14">
        <v>527.42</v>
      </c>
      <c r="E189" s="27">
        <f>D189/$A$2</f>
        <v>70.00066361404207</v>
      </c>
      <c r="F189" s="18"/>
      <c r="G189" s="32"/>
      <c r="H189" s="45"/>
    </row>
    <row r="190" spans="1:8" ht="11.25">
      <c r="A190" s="42" t="s">
        <v>162</v>
      </c>
      <c r="B190" s="91" t="s">
        <v>163</v>
      </c>
      <c r="C190" s="92"/>
      <c r="D190" s="43"/>
      <c r="E190" s="44"/>
      <c r="F190" s="33">
        <f>F192</f>
        <v>260.94</v>
      </c>
      <c r="G190" s="50"/>
      <c r="H190" s="80">
        <f>F191-F190</f>
        <v>0</v>
      </c>
    </row>
    <row r="191" spans="1:8" ht="33.75">
      <c r="A191" s="5"/>
      <c r="B191" s="63">
        <v>6361</v>
      </c>
      <c r="C191" s="63" t="s">
        <v>172</v>
      </c>
      <c r="D191" s="14"/>
      <c r="E191" s="27"/>
      <c r="F191" s="46">
        <v>260.94</v>
      </c>
      <c r="G191" s="32"/>
      <c r="H191" s="45"/>
    </row>
    <row r="192" spans="1:8" ht="11.25">
      <c r="A192" s="4"/>
      <c r="B192" s="4" t="s">
        <v>9</v>
      </c>
      <c r="C192" s="4" t="s">
        <v>10</v>
      </c>
      <c r="D192" s="14"/>
      <c r="E192" s="27"/>
      <c r="F192" s="18">
        <f>F193</f>
        <v>260.94</v>
      </c>
      <c r="G192" s="32"/>
      <c r="H192" s="45"/>
    </row>
    <row r="193" spans="1:8" ht="11.25">
      <c r="A193" s="4"/>
      <c r="B193" s="63">
        <v>38</v>
      </c>
      <c r="C193" s="63" t="s">
        <v>164</v>
      </c>
      <c r="D193" s="14"/>
      <c r="E193" s="27"/>
      <c r="F193" s="46">
        <v>260.94</v>
      </c>
      <c r="G193" s="32"/>
      <c r="H193" s="45"/>
    </row>
    <row r="194" spans="1:7" ht="11.25">
      <c r="A194" s="4"/>
      <c r="B194" s="63">
        <v>381</v>
      </c>
      <c r="C194" s="63" t="s">
        <v>55</v>
      </c>
      <c r="D194" s="14"/>
      <c r="E194" s="27"/>
      <c r="F194" s="46">
        <v>260.94</v>
      </c>
      <c r="G194" s="32"/>
    </row>
    <row r="195" spans="1:7" ht="11.25">
      <c r="A195" s="4"/>
      <c r="B195" s="63">
        <v>3812</v>
      </c>
      <c r="C195" s="63" t="s">
        <v>165</v>
      </c>
      <c r="D195" s="14"/>
      <c r="E195" s="27"/>
      <c r="F195" s="46">
        <v>260.94</v>
      </c>
      <c r="G195" s="32"/>
    </row>
    <row r="196" spans="1:8" s="56" customFormat="1" ht="11.25">
      <c r="A196" s="34" t="s">
        <v>85</v>
      </c>
      <c r="B196" s="95" t="s">
        <v>86</v>
      </c>
      <c r="C196" s="96"/>
      <c r="D196" s="35">
        <v>0</v>
      </c>
      <c r="E196" s="36"/>
      <c r="F196" s="37">
        <f>F197</f>
        <v>1566.53</v>
      </c>
      <c r="G196" s="81"/>
      <c r="H196" s="23"/>
    </row>
    <row r="197" spans="1:45" s="72" customFormat="1" ht="11.25">
      <c r="A197" s="42" t="s">
        <v>87</v>
      </c>
      <c r="B197" s="91" t="s">
        <v>88</v>
      </c>
      <c r="C197" s="92"/>
      <c r="D197" s="43">
        <v>0</v>
      </c>
      <c r="E197" s="44"/>
      <c r="F197" s="33">
        <f>F199</f>
        <v>1566.53</v>
      </c>
      <c r="G197" s="50"/>
      <c r="H197" s="80">
        <f>F198-F197</f>
        <v>0</v>
      </c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</row>
    <row r="198" spans="1:45" s="72" customFormat="1" ht="33.75">
      <c r="A198" s="5"/>
      <c r="B198" s="63">
        <v>6711</v>
      </c>
      <c r="C198" s="63" t="s">
        <v>170</v>
      </c>
      <c r="D198" s="14"/>
      <c r="E198" s="27"/>
      <c r="F198" s="46">
        <v>1566.53</v>
      </c>
      <c r="G198" s="32"/>
      <c r="H198" s="4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</row>
    <row r="199" spans="1:8" ht="11.25">
      <c r="A199" s="4"/>
      <c r="B199" s="4" t="s">
        <v>9</v>
      </c>
      <c r="C199" s="4" t="s">
        <v>10</v>
      </c>
      <c r="D199" s="14">
        <v>0</v>
      </c>
      <c r="E199" s="27"/>
      <c r="F199" s="18">
        <f>F200</f>
        <v>1566.53</v>
      </c>
      <c r="G199" s="32"/>
      <c r="H199" s="45"/>
    </row>
    <row r="200" spans="1:8" ht="11.25">
      <c r="A200" s="4"/>
      <c r="B200" s="4" t="s">
        <v>11</v>
      </c>
      <c r="C200" s="4" t="s">
        <v>12</v>
      </c>
      <c r="D200" s="14">
        <v>0</v>
      </c>
      <c r="E200" s="27"/>
      <c r="F200" s="18">
        <f>F201+F202</f>
        <v>1566.53</v>
      </c>
      <c r="G200" s="32"/>
      <c r="H200" s="45"/>
    </row>
    <row r="201" spans="1:7" ht="11.25">
      <c r="A201" s="4"/>
      <c r="B201" s="4" t="s">
        <v>15</v>
      </c>
      <c r="C201" s="4" t="s">
        <v>16</v>
      </c>
      <c r="D201" s="14">
        <v>0</v>
      </c>
      <c r="E201" s="27"/>
      <c r="F201" s="18"/>
      <c r="G201" s="32"/>
    </row>
    <row r="202" spans="1:7" ht="11.25">
      <c r="A202" s="4"/>
      <c r="B202" s="4" t="s">
        <v>17</v>
      </c>
      <c r="C202" s="4" t="s">
        <v>18</v>
      </c>
      <c r="D202" s="14">
        <v>0</v>
      </c>
      <c r="E202" s="27"/>
      <c r="F202" s="46">
        <v>1566.53</v>
      </c>
      <c r="G202" s="32"/>
    </row>
    <row r="203" spans="1:7" ht="22.5">
      <c r="A203" s="4"/>
      <c r="B203" s="63">
        <v>3232</v>
      </c>
      <c r="C203" s="63" t="s">
        <v>160</v>
      </c>
      <c r="D203" s="14"/>
      <c r="E203" s="27"/>
      <c r="F203" s="46">
        <v>1566.53</v>
      </c>
      <c r="G203" s="32"/>
    </row>
    <row r="204" spans="1:8" s="56" customFormat="1" ht="11.25">
      <c r="A204" s="34" t="s">
        <v>89</v>
      </c>
      <c r="B204" s="95" t="s">
        <v>179</v>
      </c>
      <c r="C204" s="96"/>
      <c r="D204" s="35">
        <v>0</v>
      </c>
      <c r="E204" s="36"/>
      <c r="F204" s="37"/>
      <c r="G204" s="81"/>
      <c r="H204" s="23"/>
    </row>
    <row r="205" spans="1:45" s="72" customFormat="1" ht="11.25">
      <c r="A205" s="42" t="s">
        <v>90</v>
      </c>
      <c r="B205" s="91" t="s">
        <v>178</v>
      </c>
      <c r="C205" s="92"/>
      <c r="D205" s="43">
        <v>0</v>
      </c>
      <c r="E205" s="44"/>
      <c r="F205" s="33"/>
      <c r="G205" s="50"/>
      <c r="H205" s="80">
        <f>F206-0</f>
        <v>5952.62</v>
      </c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</row>
    <row r="206" spans="1:45" s="72" customFormat="1" ht="33.75">
      <c r="A206" s="5"/>
      <c r="B206" s="63">
        <v>6712</v>
      </c>
      <c r="C206" s="63" t="s">
        <v>177</v>
      </c>
      <c r="D206" s="14"/>
      <c r="E206" s="27"/>
      <c r="F206" s="46">
        <v>5952.62</v>
      </c>
      <c r="G206" s="32"/>
      <c r="H206" s="4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</row>
    <row r="207" spans="1:8" ht="22.5">
      <c r="A207" s="4"/>
      <c r="B207" s="4" t="s">
        <v>58</v>
      </c>
      <c r="C207" s="4" t="s">
        <v>59</v>
      </c>
      <c r="D207" s="14">
        <v>0</v>
      </c>
      <c r="E207" s="27"/>
      <c r="F207" s="18"/>
      <c r="G207" s="32"/>
      <c r="H207" s="45"/>
    </row>
    <row r="208" spans="1:8" ht="22.5">
      <c r="A208" s="4"/>
      <c r="B208" s="4" t="s">
        <v>91</v>
      </c>
      <c r="C208" s="4" t="s">
        <v>92</v>
      </c>
      <c r="D208" s="14">
        <v>0</v>
      </c>
      <c r="E208" s="27"/>
      <c r="F208" s="18"/>
      <c r="G208" s="32"/>
      <c r="H208" s="45"/>
    </row>
    <row r="209" spans="1:7" ht="22.5">
      <c r="A209" s="4"/>
      <c r="B209" s="4" t="s">
        <v>93</v>
      </c>
      <c r="C209" s="4" t="s">
        <v>94</v>
      </c>
      <c r="D209" s="14">
        <v>0</v>
      </c>
      <c r="E209" s="27"/>
      <c r="F209" s="18"/>
      <c r="G209" s="32"/>
    </row>
    <row r="210" spans="1:8" s="56" customFormat="1" ht="11.25">
      <c r="A210" s="34" t="s">
        <v>95</v>
      </c>
      <c r="B210" s="95" t="s">
        <v>96</v>
      </c>
      <c r="C210" s="96"/>
      <c r="D210" s="35">
        <v>10548.33</v>
      </c>
      <c r="E210" s="36">
        <f>D210/$A$2</f>
        <v>1400.0039816842523</v>
      </c>
      <c r="F210" s="37">
        <f>F211+F222+F227</f>
        <v>1632.79</v>
      </c>
      <c r="G210" s="81">
        <f>F210/E210*100</f>
        <v>116.62752544715612</v>
      </c>
      <c r="H210" s="23"/>
    </row>
    <row r="211" spans="1:45" s="72" customFormat="1" ht="11.25">
      <c r="A211" s="42" t="s">
        <v>97</v>
      </c>
      <c r="B211" s="91" t="s">
        <v>98</v>
      </c>
      <c r="C211" s="92"/>
      <c r="D211" s="43">
        <v>4897.44</v>
      </c>
      <c r="E211" s="44">
        <f aca="true" t="shared" si="5" ref="E211:E220">D211/$A$2</f>
        <v>650.0019908421261</v>
      </c>
      <c r="F211" s="33">
        <f>F214+F218</f>
        <v>65.58</v>
      </c>
      <c r="G211" s="50">
        <f>F211/E211*100</f>
        <v>10.089199867685975</v>
      </c>
      <c r="H211" s="80">
        <f>F212+F213-F211</f>
        <v>26.340000000000003</v>
      </c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</row>
    <row r="212" spans="1:45" s="72" customFormat="1" ht="11.25">
      <c r="A212" s="5"/>
      <c r="B212" s="63">
        <v>6526</v>
      </c>
      <c r="C212" s="63" t="s">
        <v>175</v>
      </c>
      <c r="D212" s="14"/>
      <c r="E212" s="27"/>
      <c r="F212" s="46">
        <v>26.34</v>
      </c>
      <c r="G212" s="32"/>
      <c r="H212" s="4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</row>
    <row r="213" spans="1:45" s="72" customFormat="1" ht="33.75">
      <c r="A213" s="5"/>
      <c r="B213" s="63">
        <v>6712</v>
      </c>
      <c r="C213" s="63" t="s">
        <v>177</v>
      </c>
      <c r="D213" s="14"/>
      <c r="E213" s="27"/>
      <c r="F213" s="46">
        <v>65.58</v>
      </c>
      <c r="G213" s="32"/>
      <c r="H213" s="4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</row>
    <row r="214" spans="1:8" ht="11.25">
      <c r="A214" s="4"/>
      <c r="B214" s="4" t="s">
        <v>9</v>
      </c>
      <c r="C214" s="4" t="s">
        <v>10</v>
      </c>
      <c r="D214" s="14">
        <v>1958.98</v>
      </c>
      <c r="E214" s="27">
        <f t="shared" si="5"/>
        <v>260.0013272280841</v>
      </c>
      <c r="F214" s="18"/>
      <c r="G214" s="32"/>
      <c r="H214" s="45"/>
    </row>
    <row r="215" spans="1:8" ht="11.25">
      <c r="A215" s="4"/>
      <c r="B215" s="4" t="s">
        <v>11</v>
      </c>
      <c r="C215" s="4" t="s">
        <v>12</v>
      </c>
      <c r="D215" s="14">
        <v>1958.98</v>
      </c>
      <c r="E215" s="27">
        <f t="shared" si="5"/>
        <v>260.0013272280841</v>
      </c>
      <c r="F215" s="18"/>
      <c r="G215" s="32"/>
      <c r="H215" s="45"/>
    </row>
    <row r="216" spans="1:8" ht="11.25">
      <c r="A216" s="4"/>
      <c r="B216" s="4" t="s">
        <v>15</v>
      </c>
      <c r="C216" s="4" t="s">
        <v>16</v>
      </c>
      <c r="D216" s="14">
        <v>1958.98</v>
      </c>
      <c r="E216" s="27">
        <f t="shared" si="5"/>
        <v>260.0013272280841</v>
      </c>
      <c r="F216" s="18"/>
      <c r="G216" s="32"/>
      <c r="H216" s="45"/>
    </row>
    <row r="217" spans="1:8" ht="11.25">
      <c r="A217" s="4"/>
      <c r="B217" s="4" t="s">
        <v>19</v>
      </c>
      <c r="C217" s="4" t="s">
        <v>20</v>
      </c>
      <c r="D217" s="14">
        <v>0</v>
      </c>
      <c r="E217" s="27">
        <f t="shared" si="5"/>
        <v>0</v>
      </c>
      <c r="F217" s="18"/>
      <c r="G217" s="32"/>
      <c r="H217" s="45"/>
    </row>
    <row r="218" spans="1:8" ht="22.5">
      <c r="A218" s="4"/>
      <c r="B218" s="4" t="s">
        <v>58</v>
      </c>
      <c r="C218" s="4" t="s">
        <v>59</v>
      </c>
      <c r="D218" s="14">
        <v>2938.46</v>
      </c>
      <c r="E218" s="27">
        <f t="shared" si="5"/>
        <v>390.0006636140421</v>
      </c>
      <c r="F218" s="18">
        <f>F219</f>
        <v>65.58</v>
      </c>
      <c r="G218" s="32">
        <f>F218/E218*100</f>
        <v>16.815356002804187</v>
      </c>
      <c r="H218" s="45"/>
    </row>
    <row r="219" spans="1:8" ht="22.5">
      <c r="A219" s="4"/>
      <c r="B219" s="4" t="s">
        <v>60</v>
      </c>
      <c r="C219" s="4" t="s">
        <v>61</v>
      </c>
      <c r="D219" s="14">
        <v>2938.46</v>
      </c>
      <c r="E219" s="27">
        <f t="shared" si="5"/>
        <v>390.0006636140421</v>
      </c>
      <c r="F219" s="18">
        <f>F220</f>
        <v>65.58</v>
      </c>
      <c r="G219" s="32">
        <f>F219/E219*100</f>
        <v>16.815356002804187</v>
      </c>
      <c r="H219" s="45"/>
    </row>
    <row r="220" spans="1:7" ht="11.25">
      <c r="A220" s="4"/>
      <c r="B220" s="4" t="s">
        <v>62</v>
      </c>
      <c r="C220" s="4" t="s">
        <v>63</v>
      </c>
      <c r="D220" s="14">
        <v>2938.46</v>
      </c>
      <c r="E220" s="27">
        <f t="shared" si="5"/>
        <v>390.0006636140421</v>
      </c>
      <c r="F220" s="46">
        <v>65.58</v>
      </c>
      <c r="G220" s="32">
        <f>F220/E220*100</f>
        <v>16.815356002804187</v>
      </c>
    </row>
    <row r="221" spans="1:7" ht="22.5">
      <c r="A221" s="4"/>
      <c r="B221" s="63">
        <v>4227</v>
      </c>
      <c r="C221" s="63" t="s">
        <v>166</v>
      </c>
      <c r="D221" s="14"/>
      <c r="E221" s="27"/>
      <c r="F221" s="46">
        <v>65.58</v>
      </c>
      <c r="G221" s="32"/>
    </row>
    <row r="222" spans="1:45" s="72" customFormat="1" ht="11.25">
      <c r="A222" s="42" t="s">
        <v>99</v>
      </c>
      <c r="B222" s="91" t="s">
        <v>100</v>
      </c>
      <c r="C222" s="92"/>
      <c r="D222" s="43">
        <v>5650.89</v>
      </c>
      <c r="E222" s="44">
        <f>D222/$A$2</f>
        <v>750.0019908421262</v>
      </c>
      <c r="F222" s="33"/>
      <c r="G222" s="50"/>
      <c r="H222" s="45">
        <f>F223-0</f>
        <v>99.54</v>
      </c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</row>
    <row r="223" spans="1:45" s="72" customFormat="1" ht="33.75">
      <c r="A223" s="5"/>
      <c r="B223" s="63">
        <v>6361</v>
      </c>
      <c r="C223" s="63" t="s">
        <v>172</v>
      </c>
      <c r="D223" s="14"/>
      <c r="E223" s="27"/>
      <c r="F223" s="46">
        <v>99.54</v>
      </c>
      <c r="G223" s="32"/>
      <c r="H223" s="4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</row>
    <row r="224" spans="1:8" ht="22.5">
      <c r="A224" s="4"/>
      <c r="B224" s="4" t="s">
        <v>58</v>
      </c>
      <c r="C224" s="4" t="s">
        <v>59</v>
      </c>
      <c r="D224" s="14">
        <v>5650.89</v>
      </c>
      <c r="E224" s="27">
        <f>D224/$A$2</f>
        <v>750.0019908421262</v>
      </c>
      <c r="F224" s="18"/>
      <c r="G224" s="32"/>
      <c r="H224" s="45"/>
    </row>
    <row r="225" spans="1:8" ht="22.5">
      <c r="A225" s="4"/>
      <c r="B225" s="4" t="s">
        <v>60</v>
      </c>
      <c r="C225" s="4" t="s">
        <v>61</v>
      </c>
      <c r="D225" s="14">
        <v>5650.89</v>
      </c>
      <c r="E225" s="27">
        <f>D225/$A$2</f>
        <v>750.0019908421262</v>
      </c>
      <c r="F225" s="18"/>
      <c r="G225" s="32"/>
      <c r="H225" s="45"/>
    </row>
    <row r="226" spans="1:8" ht="9.75" customHeight="1">
      <c r="A226" s="4"/>
      <c r="B226" s="4" t="s">
        <v>64</v>
      </c>
      <c r="C226" s="4" t="s">
        <v>65</v>
      </c>
      <c r="D226" s="14">
        <v>5650.89</v>
      </c>
      <c r="E226" s="27">
        <f>D226/$A$2</f>
        <v>750.0019908421262</v>
      </c>
      <c r="F226" s="18"/>
      <c r="G226" s="32"/>
      <c r="H226" s="45"/>
    </row>
    <row r="227" spans="1:8" ht="11.25">
      <c r="A227" s="42" t="s">
        <v>167</v>
      </c>
      <c r="B227" s="91" t="s">
        <v>168</v>
      </c>
      <c r="C227" s="92"/>
      <c r="D227" s="43"/>
      <c r="E227" s="44"/>
      <c r="F227" s="33">
        <f>F229</f>
        <v>1567.21</v>
      </c>
      <c r="G227" s="50"/>
      <c r="H227" s="80">
        <f>F228-F227</f>
        <v>0</v>
      </c>
    </row>
    <row r="228" spans="1:7" ht="33.75">
      <c r="A228" s="5"/>
      <c r="B228" s="63">
        <v>6712</v>
      </c>
      <c r="C228" s="63" t="s">
        <v>177</v>
      </c>
      <c r="D228" s="14"/>
      <c r="E228" s="27"/>
      <c r="F228" s="46">
        <v>1567.21</v>
      </c>
      <c r="G228" s="32"/>
    </row>
    <row r="229" spans="1:8" s="56" customFormat="1" ht="22.5">
      <c r="A229" s="6"/>
      <c r="B229" s="6" t="s">
        <v>58</v>
      </c>
      <c r="C229" s="6" t="s">
        <v>59</v>
      </c>
      <c r="D229" s="13"/>
      <c r="E229" s="19"/>
      <c r="F229" s="21">
        <f>F230</f>
        <v>1567.21</v>
      </c>
      <c r="G229" s="48"/>
      <c r="H229" s="23"/>
    </row>
    <row r="230" spans="1:8" ht="22.5">
      <c r="A230" s="4"/>
      <c r="B230" s="4" t="s">
        <v>60</v>
      </c>
      <c r="C230" s="4" t="s">
        <v>61</v>
      </c>
      <c r="D230" s="14"/>
      <c r="E230" s="27"/>
      <c r="F230" s="18">
        <f>F231</f>
        <v>1567.21</v>
      </c>
      <c r="G230" s="32"/>
      <c r="H230" s="45"/>
    </row>
    <row r="231" spans="1:7" ht="11.25">
      <c r="A231" s="4"/>
      <c r="B231" s="62">
        <v>422</v>
      </c>
      <c r="C231" s="62" t="s">
        <v>63</v>
      </c>
      <c r="D231" s="14"/>
      <c r="E231" s="27"/>
      <c r="F231" s="46">
        <v>1567.21</v>
      </c>
      <c r="G231" s="32"/>
    </row>
    <row r="232" spans="1:7" ht="22.5">
      <c r="A232" s="4"/>
      <c r="B232" s="62">
        <v>4227</v>
      </c>
      <c r="C232" s="62" t="s">
        <v>166</v>
      </c>
      <c r="D232" s="14"/>
      <c r="E232" s="27"/>
      <c r="F232" s="46">
        <v>1567.21</v>
      </c>
      <c r="G232" s="32"/>
    </row>
    <row r="233" spans="1:8" s="56" customFormat="1" ht="11.25">
      <c r="A233" s="34" t="s">
        <v>101</v>
      </c>
      <c r="B233" s="95" t="s">
        <v>102</v>
      </c>
      <c r="C233" s="96"/>
      <c r="D233" s="35">
        <v>35005.29</v>
      </c>
      <c r="E233" s="36">
        <f>D233/$A$2</f>
        <v>4646.000398168425</v>
      </c>
      <c r="F233" s="37">
        <f>F234</f>
        <v>4898.400000000001</v>
      </c>
      <c r="G233" s="81">
        <f aca="true" t="shared" si="6" ref="G233:G245">F233/E233*100</f>
        <v>105.43262118382681</v>
      </c>
      <c r="H233" s="23"/>
    </row>
    <row r="234" spans="1:45" s="72" customFormat="1" ht="11.25">
      <c r="A234" s="42" t="s">
        <v>103</v>
      </c>
      <c r="B234" s="91" t="s">
        <v>104</v>
      </c>
      <c r="C234" s="92"/>
      <c r="D234" s="43">
        <v>35005.29</v>
      </c>
      <c r="E234" s="44">
        <f aca="true" t="shared" si="7" ref="E234:E244">D234/$A$2</f>
        <v>4646.000398168425</v>
      </c>
      <c r="F234" s="33">
        <f>F236</f>
        <v>4898.400000000001</v>
      </c>
      <c r="G234" s="50">
        <f t="shared" si="6"/>
        <v>105.43262118382681</v>
      </c>
      <c r="H234" s="80">
        <f>F235-F234</f>
        <v>-492.6800000000003</v>
      </c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</row>
    <row r="235" spans="1:45" s="72" customFormat="1" ht="33.75">
      <c r="A235" s="5"/>
      <c r="B235" s="63">
        <v>6711</v>
      </c>
      <c r="C235" s="63" t="s">
        <v>170</v>
      </c>
      <c r="D235" s="14"/>
      <c r="E235" s="27"/>
      <c r="F235" s="46">
        <v>4405.72</v>
      </c>
      <c r="G235" s="32"/>
      <c r="H235" s="4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</row>
    <row r="236" spans="1:8" ht="11.25">
      <c r="A236" s="4"/>
      <c r="B236" s="4" t="s">
        <v>9</v>
      </c>
      <c r="C236" s="4" t="s">
        <v>10</v>
      </c>
      <c r="D236" s="14">
        <v>35005.29</v>
      </c>
      <c r="E236" s="27">
        <f t="shared" si="7"/>
        <v>4646.000398168425</v>
      </c>
      <c r="F236" s="18">
        <f>F237+F243</f>
        <v>4898.400000000001</v>
      </c>
      <c r="G236" s="32">
        <f t="shared" si="6"/>
        <v>105.43262118382681</v>
      </c>
      <c r="H236" s="45"/>
    </row>
    <row r="237" spans="1:8" ht="11.25">
      <c r="A237" s="4"/>
      <c r="B237" s="4" t="s">
        <v>35</v>
      </c>
      <c r="C237" s="4" t="s">
        <v>36</v>
      </c>
      <c r="D237" s="14">
        <v>31351.07</v>
      </c>
      <c r="E237" s="27">
        <f t="shared" si="7"/>
        <v>4161.00205720353</v>
      </c>
      <c r="F237" s="18">
        <f>F238+F240+F241</f>
        <v>4898.400000000001</v>
      </c>
      <c r="G237" s="32">
        <f t="shared" si="6"/>
        <v>117.72164331233354</v>
      </c>
      <c r="H237" s="45"/>
    </row>
    <row r="238" spans="1:8" ht="11.25">
      <c r="A238" s="4"/>
      <c r="B238" s="4" t="s">
        <v>37</v>
      </c>
      <c r="C238" s="4" t="s">
        <v>38</v>
      </c>
      <c r="D238" s="14">
        <v>25617.3</v>
      </c>
      <c r="E238" s="27">
        <f t="shared" si="7"/>
        <v>3399.9999999999995</v>
      </c>
      <c r="F238" s="18">
        <f>F239</f>
        <v>4204.64</v>
      </c>
      <c r="G238" s="32">
        <f t="shared" si="6"/>
        <v>123.6658823529412</v>
      </c>
      <c r="H238" s="45"/>
    </row>
    <row r="239" spans="1:8" ht="11.25">
      <c r="A239" s="4"/>
      <c r="B239" s="63">
        <v>3111</v>
      </c>
      <c r="C239" s="63" t="s">
        <v>154</v>
      </c>
      <c r="D239" s="14"/>
      <c r="E239" s="27"/>
      <c r="F239" s="46">
        <v>4204.64</v>
      </c>
      <c r="G239" s="32"/>
      <c r="H239" s="45"/>
    </row>
    <row r="240" spans="1:8" ht="11.25">
      <c r="A240" s="4"/>
      <c r="B240" s="4" t="s">
        <v>39</v>
      </c>
      <c r="C240" s="4" t="s">
        <v>40</v>
      </c>
      <c r="D240" s="14">
        <v>1506.91</v>
      </c>
      <c r="E240" s="27">
        <f t="shared" si="7"/>
        <v>200.00132722808414</v>
      </c>
      <c r="F240" s="18"/>
      <c r="G240" s="32"/>
      <c r="H240" s="45"/>
    </row>
    <row r="241" spans="1:8" ht="11.25">
      <c r="A241" s="4"/>
      <c r="B241" s="4" t="s">
        <v>41</v>
      </c>
      <c r="C241" s="4" t="s">
        <v>42</v>
      </c>
      <c r="D241" s="14">
        <v>4226.86</v>
      </c>
      <c r="E241" s="27">
        <f t="shared" si="7"/>
        <v>561.0007299754462</v>
      </c>
      <c r="F241" s="18">
        <f>F242</f>
        <v>693.76</v>
      </c>
      <c r="G241" s="32">
        <f t="shared" si="6"/>
        <v>123.66472322243935</v>
      </c>
      <c r="H241" s="45"/>
    </row>
    <row r="242" spans="1:8" ht="22.5">
      <c r="A242" s="4"/>
      <c r="B242" s="63">
        <v>3132</v>
      </c>
      <c r="C242" s="63" t="s">
        <v>157</v>
      </c>
      <c r="D242" s="14"/>
      <c r="E242" s="27"/>
      <c r="F242" s="46">
        <v>693.76</v>
      </c>
      <c r="G242" s="32"/>
      <c r="H242" s="45"/>
    </row>
    <row r="243" spans="1:8" ht="11.25">
      <c r="A243" s="4"/>
      <c r="B243" s="4" t="s">
        <v>11</v>
      </c>
      <c r="C243" s="4" t="s">
        <v>12</v>
      </c>
      <c r="D243" s="14">
        <v>3654.22</v>
      </c>
      <c r="E243" s="27">
        <f t="shared" si="7"/>
        <v>484.99834096489474</v>
      </c>
      <c r="F243" s="18"/>
      <c r="G243" s="32"/>
      <c r="H243" s="45"/>
    </row>
    <row r="244" spans="1:7" ht="11.25">
      <c r="A244" s="4"/>
      <c r="B244" s="4" t="s">
        <v>13</v>
      </c>
      <c r="C244" s="4" t="s">
        <v>14</v>
      </c>
      <c r="D244" s="14">
        <v>3654.22</v>
      </c>
      <c r="E244" s="27">
        <f t="shared" si="7"/>
        <v>484.99834096489474</v>
      </c>
      <c r="F244" s="18"/>
      <c r="G244" s="32"/>
    </row>
    <row r="245" spans="1:8" s="56" customFormat="1" ht="22.5">
      <c r="A245" s="82" t="s">
        <v>105</v>
      </c>
      <c r="B245" s="98" t="s">
        <v>106</v>
      </c>
      <c r="C245" s="99"/>
      <c r="D245" s="13">
        <v>5191021.89</v>
      </c>
      <c r="E245" s="65">
        <f>D245/$A$2</f>
        <v>688967.0037825999</v>
      </c>
      <c r="F245" s="66">
        <f>F5</f>
        <v>354571.7700000001</v>
      </c>
      <c r="G245" s="83">
        <f t="shared" si="6"/>
        <v>51.46425997955099</v>
      </c>
      <c r="H245" s="84">
        <f>SUM(H7:H244)</f>
        <v>14838.359999999913</v>
      </c>
    </row>
    <row r="246" spans="5:7" ht="18" customHeight="1">
      <c r="E246" s="16"/>
      <c r="F246" s="17"/>
      <c r="G246" s="51"/>
    </row>
    <row r="247" spans="1:7" ht="18" customHeight="1">
      <c r="A247" s="57" t="s">
        <v>186</v>
      </c>
      <c r="E247" s="53"/>
      <c r="F247" s="17"/>
      <c r="G247" s="51"/>
    </row>
    <row r="248" spans="1:8" s="56" customFormat="1" ht="20.25" customHeight="1">
      <c r="A248" s="3" t="s">
        <v>0</v>
      </c>
      <c r="B248" s="3" t="s">
        <v>1</v>
      </c>
      <c r="C248" s="3" t="s">
        <v>2</v>
      </c>
      <c r="D248" s="8" t="s">
        <v>3</v>
      </c>
      <c r="E248" s="19" t="s">
        <v>130</v>
      </c>
      <c r="F248" s="20" t="s">
        <v>131</v>
      </c>
      <c r="G248" s="79" t="s">
        <v>205</v>
      </c>
      <c r="H248" s="23"/>
    </row>
    <row r="249" spans="1:8" s="56" customFormat="1" ht="11.25">
      <c r="A249" s="67"/>
      <c r="B249" s="6">
        <v>6</v>
      </c>
      <c r="C249" s="68" t="s">
        <v>111</v>
      </c>
      <c r="D249" s="13">
        <f>134754.54+1657.59</f>
        <v>136412.13</v>
      </c>
      <c r="E249" s="19">
        <f>E250+E257+E260+E263</f>
        <v>688967</v>
      </c>
      <c r="F249" s="21">
        <f>F250+F257+F260+F263</f>
        <v>369410.12999999995</v>
      </c>
      <c r="G249" s="48">
        <f>F249/E249*100</f>
        <v>53.61797154290407</v>
      </c>
      <c r="H249" s="23"/>
    </row>
    <row r="250" spans="1:7" ht="22.5">
      <c r="A250" s="1"/>
      <c r="B250" s="4">
        <v>63</v>
      </c>
      <c r="C250" s="1" t="s">
        <v>188</v>
      </c>
      <c r="D250" s="14"/>
      <c r="E250" s="27">
        <f>E251+E253+E255</f>
        <v>557651</v>
      </c>
      <c r="F250" s="18">
        <f>F251+F253+F255</f>
        <v>301599.19999999995</v>
      </c>
      <c r="G250" s="32">
        <f aca="true" t="shared" si="8" ref="G250:G267">F250/E250*100</f>
        <v>54.08386248746976</v>
      </c>
    </row>
    <row r="251" spans="1:7" ht="11.25">
      <c r="A251" s="1"/>
      <c r="B251" s="4">
        <v>633</v>
      </c>
      <c r="C251" s="1" t="s">
        <v>189</v>
      </c>
      <c r="D251" s="14"/>
      <c r="E251" s="27"/>
      <c r="F251" s="18">
        <f>F252</f>
        <v>49.51</v>
      </c>
      <c r="G251" s="32"/>
    </row>
    <row r="252" spans="1:10" ht="22.5">
      <c r="A252" s="1"/>
      <c r="B252" s="73">
        <v>6331</v>
      </c>
      <c r="C252" s="73" t="s">
        <v>190</v>
      </c>
      <c r="D252" s="14">
        <v>10925.03</v>
      </c>
      <c r="E252" s="27"/>
      <c r="F252" s="18">
        <f>F84</f>
        <v>49.51</v>
      </c>
      <c r="G252" s="32"/>
      <c r="J252" s="55" t="s">
        <v>184</v>
      </c>
    </row>
    <row r="253" spans="1:7" ht="11.25">
      <c r="A253" s="1"/>
      <c r="B253" s="62">
        <v>634</v>
      </c>
      <c r="C253" s="62" t="s">
        <v>191</v>
      </c>
      <c r="D253" s="14"/>
      <c r="E253" s="27"/>
      <c r="F253" s="18">
        <f>F254</f>
        <v>225</v>
      </c>
      <c r="G253" s="32"/>
    </row>
    <row r="254" spans="1:7" ht="22.5">
      <c r="A254" s="1"/>
      <c r="B254" s="62">
        <v>6341</v>
      </c>
      <c r="C254" s="62" t="s">
        <v>192</v>
      </c>
      <c r="D254" s="14">
        <v>235076.4</v>
      </c>
      <c r="E254" s="27"/>
      <c r="F254" s="18">
        <f>F85</f>
        <v>225</v>
      </c>
      <c r="G254" s="32"/>
    </row>
    <row r="255" spans="1:7" ht="22.5">
      <c r="A255" s="1"/>
      <c r="B255" s="62">
        <v>636</v>
      </c>
      <c r="C255" s="62" t="s">
        <v>193</v>
      </c>
      <c r="D255" s="14"/>
      <c r="E255" s="27">
        <f>E256</f>
        <v>557651</v>
      </c>
      <c r="F255" s="18">
        <f>F256</f>
        <v>301324.68999999994</v>
      </c>
      <c r="G255" s="32">
        <f t="shared" si="8"/>
        <v>54.03463635858269</v>
      </c>
    </row>
    <row r="256" spans="1:7" ht="22.5">
      <c r="A256" s="1"/>
      <c r="B256" s="63">
        <v>6361</v>
      </c>
      <c r="C256" s="63" t="s">
        <v>194</v>
      </c>
      <c r="D256" s="14">
        <v>604048.4</v>
      </c>
      <c r="E256" s="27">
        <f>3950+523310+30391</f>
        <v>557651</v>
      </c>
      <c r="F256" s="18">
        <f>F52+F101+F125+F147+F191+F223</f>
        <v>301324.68999999994</v>
      </c>
      <c r="G256" s="32">
        <f t="shared" si="8"/>
        <v>54.03463635858269</v>
      </c>
    </row>
    <row r="257" spans="1:10" ht="33.75">
      <c r="A257" s="1"/>
      <c r="B257" s="4">
        <v>65</v>
      </c>
      <c r="C257" s="60" t="s">
        <v>195</v>
      </c>
      <c r="D257" s="14">
        <v>29761.28</v>
      </c>
      <c r="E257" s="27">
        <f>E258</f>
        <v>31200</v>
      </c>
      <c r="F257" s="18">
        <f>F258</f>
        <v>8367.39</v>
      </c>
      <c r="G257" s="32">
        <f t="shared" si="8"/>
        <v>26.818557692307692</v>
      </c>
      <c r="J257" s="55" t="s">
        <v>184</v>
      </c>
    </row>
    <row r="258" spans="1:7" ht="11.25">
      <c r="A258" s="1"/>
      <c r="B258" s="4">
        <v>652</v>
      </c>
      <c r="C258" s="61" t="s">
        <v>196</v>
      </c>
      <c r="D258" s="14"/>
      <c r="E258" s="27">
        <f>E259</f>
        <v>31200</v>
      </c>
      <c r="F258" s="18">
        <f>F259</f>
        <v>8367.39</v>
      </c>
      <c r="G258" s="32">
        <f t="shared" si="8"/>
        <v>26.818557692307692</v>
      </c>
    </row>
    <row r="259" spans="1:7" ht="11.25">
      <c r="A259" s="1"/>
      <c r="B259" s="64">
        <v>6526</v>
      </c>
      <c r="C259" s="63" t="s">
        <v>197</v>
      </c>
      <c r="D259" s="14">
        <v>3942879.18</v>
      </c>
      <c r="E259" s="27">
        <f>31200</f>
        <v>31200</v>
      </c>
      <c r="F259" s="18">
        <f>F102+F126+F212</f>
        <v>8367.39</v>
      </c>
      <c r="G259" s="32">
        <f t="shared" si="8"/>
        <v>26.818557692307692</v>
      </c>
    </row>
    <row r="260" spans="1:7" ht="22.5">
      <c r="A260" s="1"/>
      <c r="B260" s="63">
        <v>66</v>
      </c>
      <c r="C260" s="63" t="s">
        <v>198</v>
      </c>
      <c r="D260" s="14"/>
      <c r="E260" s="27">
        <f>E261</f>
        <v>1840</v>
      </c>
      <c r="F260" s="18">
        <f>F261</f>
        <v>222.54</v>
      </c>
      <c r="G260" s="32">
        <f t="shared" si="8"/>
        <v>12.094565217391304</v>
      </c>
    </row>
    <row r="261" spans="1:7" ht="22.5">
      <c r="A261" s="1"/>
      <c r="B261" s="63">
        <v>661</v>
      </c>
      <c r="C261" s="63" t="s">
        <v>199</v>
      </c>
      <c r="D261" s="14"/>
      <c r="E261" s="27">
        <f>E262</f>
        <v>1840</v>
      </c>
      <c r="F261" s="18">
        <f>F262</f>
        <v>222.54</v>
      </c>
      <c r="G261" s="32">
        <f t="shared" si="8"/>
        <v>12.094565217391304</v>
      </c>
    </row>
    <row r="262" spans="1:7" ht="11.25">
      <c r="A262" s="1"/>
      <c r="B262" s="63">
        <v>6615</v>
      </c>
      <c r="C262" s="63" t="s">
        <v>200</v>
      </c>
      <c r="D262" s="14">
        <v>228981</v>
      </c>
      <c r="E262" s="27">
        <f>1450+390</f>
        <v>1840</v>
      </c>
      <c r="F262" s="18">
        <f>F103</f>
        <v>222.54</v>
      </c>
      <c r="G262" s="32">
        <f t="shared" si="8"/>
        <v>12.094565217391304</v>
      </c>
    </row>
    <row r="263" spans="1:7" ht="22.5">
      <c r="A263" s="1"/>
      <c r="B263" s="63">
        <v>67</v>
      </c>
      <c r="C263" s="63" t="s">
        <v>201</v>
      </c>
      <c r="D263" s="14"/>
      <c r="E263" s="27">
        <f>E264</f>
        <v>98276</v>
      </c>
      <c r="F263" s="18">
        <f>F264</f>
        <v>59221</v>
      </c>
      <c r="G263" s="32">
        <f t="shared" si="8"/>
        <v>60.25988033701005</v>
      </c>
    </row>
    <row r="264" spans="1:7" ht="33.75">
      <c r="A264" s="1"/>
      <c r="B264" s="63">
        <v>671</v>
      </c>
      <c r="C264" s="63" t="s">
        <v>202</v>
      </c>
      <c r="D264" s="14"/>
      <c r="E264" s="27">
        <f>E265+E266</f>
        <v>98276</v>
      </c>
      <c r="F264" s="18">
        <f>F265+F266</f>
        <v>59221</v>
      </c>
      <c r="G264" s="32">
        <f t="shared" si="8"/>
        <v>60.25988033701005</v>
      </c>
    </row>
    <row r="265" spans="1:7" ht="22.5">
      <c r="A265" s="1"/>
      <c r="B265" s="63">
        <v>6711</v>
      </c>
      <c r="C265" s="63" t="s">
        <v>203</v>
      </c>
      <c r="D265" s="14">
        <v>0</v>
      </c>
      <c r="E265" s="27">
        <f>18105+80171</f>
        <v>98276</v>
      </c>
      <c r="F265" s="18">
        <f>F8+F38+F73+F86+F164+F176+F198+F235</f>
        <v>51635.590000000004</v>
      </c>
      <c r="G265" s="32">
        <f t="shared" si="8"/>
        <v>52.541403801538536</v>
      </c>
    </row>
    <row r="266" spans="1:7" ht="33.75">
      <c r="A266" s="1"/>
      <c r="B266" s="63">
        <v>6712</v>
      </c>
      <c r="C266" s="63" t="s">
        <v>204</v>
      </c>
      <c r="D266" s="14">
        <v>2938.47</v>
      </c>
      <c r="E266" s="27"/>
      <c r="F266" s="18">
        <f>F206+F213+F228</f>
        <v>7585.41</v>
      </c>
      <c r="G266" s="32"/>
    </row>
    <row r="267" spans="1:8" s="56" customFormat="1" ht="20.25" customHeight="1">
      <c r="A267" s="2" t="s">
        <v>107</v>
      </c>
      <c r="B267" s="100"/>
      <c r="C267" s="99"/>
      <c r="D267" s="13">
        <f>SUM(D249:D266)</f>
        <v>5191021.89</v>
      </c>
      <c r="E267" s="65">
        <f>D267/$A$2</f>
        <v>688967.0037825999</v>
      </c>
      <c r="F267" s="66">
        <f>F249</f>
        <v>369410.12999999995</v>
      </c>
      <c r="G267" s="83">
        <f t="shared" si="8"/>
        <v>53.61797124852809</v>
      </c>
      <c r="H267" s="23"/>
    </row>
    <row r="268" spans="6:7" ht="409.5" customHeight="1" hidden="1">
      <c r="F268" s="22"/>
      <c r="G268" s="52"/>
    </row>
    <row r="269" spans="6:7" ht="11.25">
      <c r="F269" s="17"/>
      <c r="G269" s="51"/>
    </row>
    <row r="270" spans="6:7" ht="11.25">
      <c r="F270" s="17"/>
      <c r="G270" s="51"/>
    </row>
    <row r="271" spans="1:7" ht="20.25" customHeight="1">
      <c r="A271" s="59" t="s">
        <v>109</v>
      </c>
      <c r="B271" s="58"/>
      <c r="C271" s="7"/>
      <c r="D271" s="28" t="s">
        <v>3</v>
      </c>
      <c r="E271" s="19" t="s">
        <v>130</v>
      </c>
      <c r="F271" s="20" t="s">
        <v>131</v>
      </c>
      <c r="G271" s="79" t="s">
        <v>205</v>
      </c>
    </row>
    <row r="272" spans="1:7" ht="11.25">
      <c r="A272" s="9" t="s">
        <v>110</v>
      </c>
      <c r="B272" s="9"/>
      <c r="C272" s="9"/>
      <c r="D272" s="55"/>
      <c r="E272" s="18"/>
      <c r="F272" s="18"/>
      <c r="G272" s="32"/>
    </row>
    <row r="273" spans="1:7" ht="11.25">
      <c r="A273" s="10">
        <v>6</v>
      </c>
      <c r="B273" s="11" t="s">
        <v>111</v>
      </c>
      <c r="C273" s="11"/>
      <c r="D273" s="29">
        <f>D267</f>
        <v>5191021.89</v>
      </c>
      <c r="E273" s="18">
        <f>E267</f>
        <v>688967.0037825999</v>
      </c>
      <c r="F273" s="18">
        <f>F8+F38+F52+F73+F84+F85+F86+F101+F102+F103+F125+F126+F147+F164+F176+F191+F198+F206+F212+F213+F223+F228+F235</f>
        <v>369410.13</v>
      </c>
      <c r="G273" s="32">
        <f>F273/E273*100</f>
        <v>53.61797124852811</v>
      </c>
    </row>
    <row r="274" spans="1:7" ht="11.25">
      <c r="A274" s="10">
        <v>7</v>
      </c>
      <c r="B274" s="11" t="s">
        <v>112</v>
      </c>
      <c r="C274" s="11"/>
      <c r="D274" s="29">
        <v>0</v>
      </c>
      <c r="E274" s="18">
        <v>0</v>
      </c>
      <c r="F274" s="18">
        <v>0</v>
      </c>
      <c r="G274" s="32"/>
    </row>
    <row r="275" spans="1:7" ht="11.25">
      <c r="A275" s="10"/>
      <c r="B275" s="11" t="s">
        <v>113</v>
      </c>
      <c r="C275" s="11"/>
      <c r="D275" s="29">
        <f>D273+D274</f>
        <v>5191021.89</v>
      </c>
      <c r="E275" s="18">
        <f>E273+E274</f>
        <v>688967.0037825999</v>
      </c>
      <c r="F275" s="18">
        <f>F273+F274</f>
        <v>369410.13</v>
      </c>
      <c r="G275" s="32">
        <f>F275/E275*100</f>
        <v>53.61797124852811</v>
      </c>
    </row>
    <row r="276" spans="1:7" ht="11.25">
      <c r="A276" s="10">
        <v>3</v>
      </c>
      <c r="B276" s="11" t="s">
        <v>114</v>
      </c>
      <c r="C276" s="11"/>
      <c r="D276" s="29" t="e">
        <f>D9+D39+D48+D53+D74+D87+D104+D127+D140+D148+D153+#REF!+D160+D165+D171+D177+D187+D199+D214+#REF!+D236</f>
        <v>#REF!</v>
      </c>
      <c r="E276" s="18">
        <f>E9+E39+E48+E53+E74+E87+E104+E127+E140+E148+E153+E160+E165+E171+E177+E187+E199+E214+E236</f>
        <v>681327.0011281437</v>
      </c>
      <c r="F276" s="18">
        <f>F9+F39+F48+F53+F74+F87+F104+F127+F140+F148+F153+F160+F165+F171+F177+F187+F192+F199+F214+F236</f>
        <v>352938.9800000001</v>
      </c>
      <c r="G276" s="32">
        <f>F276/E276*100</f>
        <v>51.801701593449614</v>
      </c>
    </row>
    <row r="277" spans="1:7" ht="11.25">
      <c r="A277" s="10">
        <v>4</v>
      </c>
      <c r="B277" s="11" t="s">
        <v>115</v>
      </c>
      <c r="C277" s="11"/>
      <c r="D277" s="29" t="e">
        <f>D121+D143+D207+#REF!+D218+D224</f>
        <v>#REF!</v>
      </c>
      <c r="E277" s="18">
        <f>E121+E143+E207+E218+E224</f>
        <v>7640.002654456168</v>
      </c>
      <c r="F277" s="18">
        <f>F121+F143+F207+F218+F224+F229</f>
        <v>1632.79</v>
      </c>
      <c r="G277" s="32">
        <f>F277/E277*100</f>
        <v>21.37158943325296</v>
      </c>
    </row>
    <row r="278" spans="1:7" ht="11.25">
      <c r="A278" s="10"/>
      <c r="B278" s="11" t="s">
        <v>116</v>
      </c>
      <c r="C278" s="11"/>
      <c r="D278" s="29" t="e">
        <f>D276+D277</f>
        <v>#REF!</v>
      </c>
      <c r="E278" s="18">
        <f>E276+E277</f>
        <v>688967.0037825999</v>
      </c>
      <c r="F278" s="18">
        <f>F276+F277</f>
        <v>354571.7700000001</v>
      </c>
      <c r="G278" s="32">
        <f>F278/E278*100</f>
        <v>51.46425997955099</v>
      </c>
    </row>
    <row r="279" spans="1:8" s="56" customFormat="1" ht="11.25">
      <c r="A279" s="25"/>
      <c r="B279" s="26" t="s">
        <v>117</v>
      </c>
      <c r="C279" s="26"/>
      <c r="D279" s="30" t="e">
        <f>D275-D278</f>
        <v>#REF!</v>
      </c>
      <c r="E279" s="21">
        <f>E275-E278</f>
        <v>0</v>
      </c>
      <c r="F279" s="21">
        <f>F273-F276-F277</f>
        <v>14838.359999999906</v>
      </c>
      <c r="G279" s="32"/>
      <c r="H279" s="23"/>
    </row>
    <row r="280" spans="1:7" ht="11.25">
      <c r="A280" s="9" t="s">
        <v>118</v>
      </c>
      <c r="B280" s="9"/>
      <c r="C280" s="9"/>
      <c r="D280" s="55"/>
      <c r="E280" s="18"/>
      <c r="F280" s="18"/>
      <c r="G280" s="32"/>
    </row>
    <row r="281" spans="1:7" ht="11.25">
      <c r="A281" s="10">
        <v>8</v>
      </c>
      <c r="B281" s="11" t="s">
        <v>119</v>
      </c>
      <c r="C281" s="11"/>
      <c r="D281" s="31">
        <v>0</v>
      </c>
      <c r="E281" s="18">
        <v>0</v>
      </c>
      <c r="F281" s="18"/>
      <c r="G281" s="32"/>
    </row>
    <row r="282" spans="1:7" ht="11.25">
      <c r="A282" s="10">
        <v>5</v>
      </c>
      <c r="B282" s="11" t="s">
        <v>120</v>
      </c>
      <c r="C282" s="11"/>
      <c r="D282" s="31">
        <v>0</v>
      </c>
      <c r="E282" s="18">
        <v>0</v>
      </c>
      <c r="F282" s="18"/>
      <c r="G282" s="32"/>
    </row>
    <row r="283" spans="1:7" ht="11.25">
      <c r="A283" s="11"/>
      <c r="B283" s="11" t="s">
        <v>121</v>
      </c>
      <c r="C283" s="11"/>
      <c r="D283" s="31">
        <v>0</v>
      </c>
      <c r="E283" s="18">
        <v>0</v>
      </c>
      <c r="F283" s="18"/>
      <c r="G283" s="32"/>
    </row>
    <row r="284" spans="1:7" ht="11.25">
      <c r="A284" s="9" t="s">
        <v>122</v>
      </c>
      <c r="B284" s="9"/>
      <c r="C284" s="9"/>
      <c r="D284" s="12"/>
      <c r="E284" s="18"/>
      <c r="F284" s="18"/>
      <c r="G284" s="32"/>
    </row>
    <row r="285" spans="1:7" ht="11.25">
      <c r="A285" s="11"/>
      <c r="B285" s="11" t="s">
        <v>123</v>
      </c>
      <c r="C285" s="11"/>
      <c r="D285" s="31">
        <v>0</v>
      </c>
      <c r="E285" s="18">
        <v>0</v>
      </c>
      <c r="F285" s="18">
        <v>-19867.28</v>
      </c>
      <c r="G285" s="32"/>
    </row>
    <row r="286" spans="1:7" ht="11.25">
      <c r="A286" s="11"/>
      <c r="B286" s="11" t="s">
        <v>124</v>
      </c>
      <c r="C286" s="11"/>
      <c r="D286" s="31">
        <v>0</v>
      </c>
      <c r="E286" s="18">
        <v>0</v>
      </c>
      <c r="F286" s="18">
        <v>-19867.28</v>
      </c>
      <c r="G286" s="32"/>
    </row>
    <row r="287" spans="1:7" ht="11.25">
      <c r="A287" s="11"/>
      <c r="B287" s="11" t="s">
        <v>125</v>
      </c>
      <c r="C287" s="11"/>
      <c r="D287" s="31">
        <v>0</v>
      </c>
      <c r="E287" s="18">
        <v>0</v>
      </c>
      <c r="F287" s="18"/>
      <c r="G287" s="32"/>
    </row>
    <row r="288" spans="1:7" ht="11.25">
      <c r="A288" s="11"/>
      <c r="B288" s="11" t="s">
        <v>126</v>
      </c>
      <c r="C288" s="11"/>
      <c r="D288" s="31">
        <v>0</v>
      </c>
      <c r="E288" s="18">
        <v>0</v>
      </c>
      <c r="F288" s="18"/>
      <c r="G288" s="32"/>
    </row>
    <row r="289" spans="1:7" ht="11.25">
      <c r="A289" s="11"/>
      <c r="B289" s="11" t="s">
        <v>127</v>
      </c>
      <c r="C289" s="11"/>
      <c r="D289" s="31">
        <v>0</v>
      </c>
      <c r="E289" s="18">
        <v>0</v>
      </c>
      <c r="F289" s="18"/>
      <c r="G289" s="32"/>
    </row>
    <row r="290" spans="1:7" ht="11.25">
      <c r="A290" s="11"/>
      <c r="B290" s="11" t="s">
        <v>128</v>
      </c>
      <c r="C290" s="11"/>
      <c r="D290" s="31">
        <v>0</v>
      </c>
      <c r="E290" s="18">
        <v>0</v>
      </c>
      <c r="F290" s="18"/>
      <c r="G290" s="32"/>
    </row>
    <row r="291" spans="1:8" s="54" customFormat="1" ht="12">
      <c r="A291" s="69" t="s">
        <v>171</v>
      </c>
      <c r="B291" s="70"/>
      <c r="C291" s="70"/>
      <c r="D291" s="55"/>
      <c r="E291" s="15"/>
      <c r="F291" s="24">
        <f>F279+F286</f>
        <v>-5028.920000000093</v>
      </c>
      <c r="G291" s="76"/>
      <c r="H291" s="77"/>
    </row>
    <row r="292" spans="1:6" ht="11.25">
      <c r="A292" s="69"/>
      <c r="B292" s="70"/>
      <c r="C292" s="70"/>
      <c r="D292" s="55"/>
      <c r="F292" s="24"/>
    </row>
    <row r="293" spans="1:4" ht="11.25">
      <c r="A293" s="70"/>
      <c r="B293" s="70"/>
      <c r="C293" s="70"/>
      <c r="D293" s="55"/>
    </row>
    <row r="294" spans="1:8" s="54" customFormat="1" ht="12">
      <c r="A294" s="74"/>
      <c r="B294" s="74" t="s">
        <v>180</v>
      </c>
      <c r="C294" s="74" t="s">
        <v>207</v>
      </c>
      <c r="E294" s="78" t="s">
        <v>183</v>
      </c>
      <c r="F294" s="75"/>
      <c r="G294" s="76"/>
      <c r="H294" s="77"/>
    </row>
    <row r="295" spans="1:8" s="54" customFormat="1" ht="12">
      <c r="A295" s="74"/>
      <c r="B295" s="74" t="s">
        <v>181</v>
      </c>
      <c r="C295" s="74" t="s">
        <v>208</v>
      </c>
      <c r="E295" s="78" t="s">
        <v>185</v>
      </c>
      <c r="F295" s="75"/>
      <c r="G295" s="76"/>
      <c r="H295" s="77"/>
    </row>
    <row r="296" spans="1:8" s="54" customFormat="1" ht="12">
      <c r="A296" s="74"/>
      <c r="B296" s="74" t="s">
        <v>182</v>
      </c>
      <c r="C296" s="74"/>
      <c r="E296" s="75"/>
      <c r="F296" s="75" t="s">
        <v>184</v>
      </c>
      <c r="G296" s="76"/>
      <c r="H296" s="77"/>
    </row>
  </sheetData>
  <sheetProtection/>
  <mergeCells count="36">
    <mergeCell ref="B234:C234"/>
    <mergeCell ref="B245:C245"/>
    <mergeCell ref="B267:C267"/>
    <mergeCell ref="B190:C190"/>
    <mergeCell ref="B227:C227"/>
    <mergeCell ref="B205:C205"/>
    <mergeCell ref="B204:C204"/>
    <mergeCell ref="B222:C222"/>
    <mergeCell ref="B210:C210"/>
    <mergeCell ref="B211:C211"/>
    <mergeCell ref="B233:C233"/>
    <mergeCell ref="B170:C170"/>
    <mergeCell ref="B174:C174"/>
    <mergeCell ref="B175:C175"/>
    <mergeCell ref="B197:C197"/>
    <mergeCell ref="B186:C186"/>
    <mergeCell ref="B196:C196"/>
    <mergeCell ref="B100:C100"/>
    <mergeCell ref="B124:C124"/>
    <mergeCell ref="B159:C159"/>
    <mergeCell ref="B163:C163"/>
    <mergeCell ref="B139:C139"/>
    <mergeCell ref="B146:C146"/>
    <mergeCell ref="B152:C152"/>
    <mergeCell ref="B47:C47"/>
    <mergeCell ref="B51:C51"/>
    <mergeCell ref="B72:C72"/>
    <mergeCell ref="B71:C71"/>
    <mergeCell ref="B83:C83"/>
    <mergeCell ref="B82:C82"/>
    <mergeCell ref="A1:H1"/>
    <mergeCell ref="B7:C7"/>
    <mergeCell ref="B5:C5"/>
    <mergeCell ref="B6:C6"/>
    <mergeCell ref="B37:C37"/>
    <mergeCell ref="A3:C3"/>
  </mergeCells>
  <printOptions/>
  <pageMargins left="0.25" right="0.25" top="0.75" bottom="0.75" header="0.3" footer="0.3"/>
  <pageSetup fitToHeight="0" fitToWidth="1" horizontalDpi="600" verticalDpi="600" orientation="landscape" paperSize="9" scale="94" r:id="rId1"/>
  <headerFooter alignWithMargins="0">
    <oddFooter>&amp;L&amp;C&amp;R</oddFooter>
  </headerFooter>
  <rowBreaks count="2" manualBreakCount="2">
    <brk id="224" max="15" man="1"/>
    <brk id="26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2023-07-17T19:18:45Z</dcterms:created>
  <dcterms:modified xsi:type="dcterms:W3CDTF">2023-07-31T12:59:37Z</dcterms:modified>
  <cp:category/>
  <cp:version/>
  <cp:contentType/>
  <cp:contentStatus/>
</cp:coreProperties>
</file>